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UFCG\Desktop\Pasta documentos para publicação\"/>
    </mc:Choice>
  </mc:AlternateContent>
  <xr:revisionPtr revIDLastSave="0" documentId="13_ncr:1_{BEB453CC-5163-4000-B24B-2B94A2FB38B7}" xr6:coauthVersionLast="47" xr6:coauthVersionMax="47" xr10:uidLastSave="{00000000-0000-0000-0000-000000000000}"/>
  <bookViews>
    <workbookView xWindow="-120" yWindow="-120" windowWidth="29040" windowHeight="15840" tabRatio="500" xr2:uid="{00000000-000D-0000-FFFF-FFFF00000000}"/>
  </bookViews>
  <sheets>
    <sheet name="Informações Gerais" sheetId="1" r:id="rId1"/>
    <sheet name="Seguro de Vida" sheetId="2" r:id="rId2"/>
    <sheet name="Pesquisas de Preços" sheetId="3" r:id="rId3"/>
    <sheet name="CFP Diu" sheetId="7" r:id="rId4"/>
    <sheet name="CFP Not" sheetId="8" r:id="rId5"/>
    <sheet name="Resumo" sheetId="9" r:id="rId6"/>
  </sheets>
  <definedNames>
    <definedName name="_xlnm.Print_Area" localSheetId="3">'CFP Diu'!$A$1:$E$143</definedName>
    <definedName name="_xlnm.Print_Area" localSheetId="4">'CFP Not'!$A$1:$E$148</definedName>
    <definedName name="_xlnm.Print_Area" localSheetId="0">'Informações Gerais'!$A$1:$H$29</definedName>
    <definedName name="_xlnm.Print_Area" localSheetId="2">'Pesquisas de Preços'!$A$1:$Q$56</definedName>
    <definedName name="_xlnm.Print_Area" localSheetId="5">Resumo!$A$1:$AU$19</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O39" i="3" l="1"/>
  <c r="N39" i="3"/>
  <c r="L39" i="3"/>
  <c r="O38" i="3"/>
  <c r="N38" i="3"/>
  <c r="L38" i="3"/>
  <c r="D79" i="8"/>
  <c r="D76" i="8"/>
  <c r="D79" i="7"/>
  <c r="D76" i="7"/>
  <c r="M38" i="3" l="1"/>
  <c r="P38" i="3" s="1"/>
  <c r="E38" i="3" s="1"/>
  <c r="F38" i="3" s="1"/>
  <c r="F40" i="3" s="1"/>
  <c r="M39" i="3"/>
  <c r="P39" i="3" s="1"/>
  <c r="E39" i="3" s="1"/>
  <c r="F39" i="3" s="1"/>
  <c r="L21" i="3"/>
  <c r="Q8" i="9"/>
  <c r="O8" i="9"/>
  <c r="D130" i="8"/>
  <c r="C123" i="8" s="1"/>
  <c r="D123" i="8" s="1"/>
  <c r="J109" i="8"/>
  <c r="E98" i="8"/>
  <c r="E102" i="8" s="1"/>
  <c r="F97" i="8"/>
  <c r="D91" i="8"/>
  <c r="D90" i="8"/>
  <c r="D89" i="8"/>
  <c r="L83" i="8"/>
  <c r="M79" i="8"/>
  <c r="M80" i="8" s="1"/>
  <c r="M78" i="8"/>
  <c r="M81" i="8" s="1"/>
  <c r="M82" i="8" s="1"/>
  <c r="L84" i="8" s="1"/>
  <c r="M84" i="8" s="1"/>
  <c r="K77" i="8"/>
  <c r="K78" i="8" s="1"/>
  <c r="K81" i="8" s="1"/>
  <c r="J77" i="8"/>
  <c r="J78" i="8" s="1"/>
  <c r="J79" i="8" s="1"/>
  <c r="K79" i="8" s="1"/>
  <c r="D77" i="8"/>
  <c r="D75" i="8"/>
  <c r="D74" i="8"/>
  <c r="J61" i="8"/>
  <c r="E61" i="8"/>
  <c r="F61" i="8" s="1"/>
  <c r="K60" i="8"/>
  <c r="J59" i="8"/>
  <c r="J60" i="8" s="1"/>
  <c r="J62" i="8" s="1"/>
  <c r="F59" i="8"/>
  <c r="D50" i="8"/>
  <c r="D56" i="8" s="1"/>
  <c r="D78" i="8" s="1"/>
  <c r="D40" i="8"/>
  <c r="D39" i="8"/>
  <c r="D41" i="8" s="1"/>
  <c r="H37" i="8"/>
  <c r="E28" i="8"/>
  <c r="K25" i="8"/>
  <c r="K24" i="8"/>
  <c r="K23" i="8"/>
  <c r="D22" i="8"/>
  <c r="E27" i="8" s="1"/>
  <c r="H16" i="8"/>
  <c r="D130" i="7"/>
  <c r="C123" i="7" s="1"/>
  <c r="D123" i="7" s="1"/>
  <c r="J109" i="7"/>
  <c r="E102" i="7"/>
  <c r="E98" i="7"/>
  <c r="F97" i="7"/>
  <c r="D91" i="7"/>
  <c r="D90" i="7"/>
  <c r="D89" i="7"/>
  <c r="L83" i="7"/>
  <c r="J79" i="7"/>
  <c r="K79" i="7" s="1"/>
  <c r="M78" i="7"/>
  <c r="K78" i="7"/>
  <c r="K81" i="7" s="1"/>
  <c r="J78" i="7"/>
  <c r="K77" i="7"/>
  <c r="J77" i="7"/>
  <c r="D77" i="7"/>
  <c r="D75" i="7"/>
  <c r="D74" i="7"/>
  <c r="J61" i="7"/>
  <c r="E61" i="7"/>
  <c r="F61" i="7" s="1"/>
  <c r="K60" i="7"/>
  <c r="J59" i="7"/>
  <c r="J60" i="7" s="1"/>
  <c r="J62" i="7" s="1"/>
  <c r="F59" i="7"/>
  <c r="D56" i="7"/>
  <c r="D78" i="7" s="1"/>
  <c r="D50" i="7"/>
  <c r="D40" i="7"/>
  <c r="D39" i="7"/>
  <c r="H37" i="7"/>
  <c r="E28" i="7"/>
  <c r="K25" i="7"/>
  <c r="K24" i="7"/>
  <c r="K23" i="7"/>
  <c r="D22" i="7"/>
  <c r="E27" i="7" s="1"/>
  <c r="E63" i="7" s="1"/>
  <c r="F63" i="7" s="1"/>
  <c r="H16" i="7"/>
  <c r="O31" i="3"/>
  <c r="N31" i="3"/>
  <c r="L31" i="3"/>
  <c r="O30" i="3"/>
  <c r="N30" i="3"/>
  <c r="L30" i="3"/>
  <c r="O24" i="3"/>
  <c r="N24" i="3"/>
  <c r="L24" i="3"/>
  <c r="O23" i="3"/>
  <c r="N23" i="3"/>
  <c r="L23" i="3"/>
  <c r="O22" i="3"/>
  <c r="N22" i="3"/>
  <c r="L22" i="3"/>
  <c r="O21" i="3"/>
  <c r="N21" i="3"/>
  <c r="O15" i="3"/>
  <c r="N15" i="3"/>
  <c r="L15" i="3"/>
  <c r="O14" i="3"/>
  <c r="N14" i="3"/>
  <c r="L14" i="3"/>
  <c r="O13" i="3"/>
  <c r="N13" i="3"/>
  <c r="L13" i="3"/>
  <c r="O12" i="3"/>
  <c r="N12" i="3"/>
  <c r="L12" i="3"/>
  <c r="O11" i="3"/>
  <c r="N11" i="3"/>
  <c r="L11" i="3"/>
  <c r="O10" i="3"/>
  <c r="N10" i="3"/>
  <c r="L10" i="3"/>
  <c r="O9" i="3"/>
  <c r="N9" i="3"/>
  <c r="L9" i="3"/>
  <c r="O8" i="3"/>
  <c r="N8" i="3"/>
  <c r="L8" i="3"/>
  <c r="O7" i="3"/>
  <c r="N7" i="3"/>
  <c r="L7" i="3"/>
  <c r="O6" i="3"/>
  <c r="N6" i="3"/>
  <c r="L6" i="3"/>
  <c r="L6" i="2"/>
  <c r="O6" i="2" s="1"/>
  <c r="F41" i="3" l="1"/>
  <c r="F42" i="3" s="1"/>
  <c r="D41" i="7"/>
  <c r="M15" i="3"/>
  <c r="P15" i="3" s="1"/>
  <c r="E15" i="3" s="1"/>
  <c r="F15" i="3" s="1"/>
  <c r="M12" i="3"/>
  <c r="P12" i="3" s="1"/>
  <c r="E12" i="3" s="1"/>
  <c r="M11" i="3"/>
  <c r="P11" i="3" s="1"/>
  <c r="E11" i="3" s="1"/>
  <c r="M9" i="3"/>
  <c r="P9" i="3" s="1"/>
  <c r="E9" i="3" s="1"/>
  <c r="M10" i="3"/>
  <c r="P10" i="3" s="1"/>
  <c r="E10" i="3" s="1"/>
  <c r="M14" i="3"/>
  <c r="P14" i="3" s="1"/>
  <c r="E14" i="3" s="1"/>
  <c r="M7" i="3"/>
  <c r="P7" i="3" s="1"/>
  <c r="E7" i="3" s="1"/>
  <c r="M6" i="3"/>
  <c r="P6" i="3" s="1"/>
  <c r="E6" i="3" s="1"/>
  <c r="M13" i="3"/>
  <c r="P13" i="3" s="1"/>
  <c r="E13" i="3" s="1"/>
  <c r="M30" i="3"/>
  <c r="P30" i="3" s="1"/>
  <c r="E30" i="3" s="1"/>
  <c r="M22" i="3"/>
  <c r="P22" i="3" s="1"/>
  <c r="E22" i="3" s="1"/>
  <c r="F22" i="3" s="1"/>
  <c r="M21" i="3"/>
  <c r="P21" i="3" s="1"/>
  <c r="E21" i="3" s="1"/>
  <c r="F21" i="3" s="1"/>
  <c r="E60" i="8"/>
  <c r="E60" i="7"/>
  <c r="M24" i="3"/>
  <c r="P24" i="3" s="1"/>
  <c r="E24" i="3" s="1"/>
  <c r="M79" i="7"/>
  <c r="M80" i="7" s="1"/>
  <c r="M81" i="7"/>
  <c r="M82" i="7" s="1"/>
  <c r="L84" i="7" s="1"/>
  <c r="M84" i="7" s="1"/>
  <c r="E31" i="8"/>
  <c r="E30" i="8"/>
  <c r="E34" i="7"/>
  <c r="E35" i="7" s="1"/>
  <c r="F35" i="7"/>
  <c r="M23" i="3"/>
  <c r="P23" i="3" s="1"/>
  <c r="E23" i="3" s="1"/>
  <c r="M8" i="3"/>
  <c r="P8" i="3" s="1"/>
  <c r="E8" i="3" s="1"/>
  <c r="N6" i="2"/>
  <c r="M31" i="3"/>
  <c r="P31" i="3" s="1"/>
  <c r="E31" i="3" s="1"/>
  <c r="F31" i="3" s="1"/>
  <c r="M6" i="2"/>
  <c r="G6" i="2" l="1"/>
  <c r="H6" i="2" s="1"/>
  <c r="H7" i="2" s="1"/>
  <c r="H8" i="2" s="1"/>
  <c r="E62" i="7" s="1"/>
  <c r="F62" i="7" s="1"/>
  <c r="E34" i="8"/>
  <c r="E35" i="8" s="1"/>
  <c r="F55" i="8" s="1"/>
  <c r="E77" i="7"/>
  <c r="E78" i="7" s="1"/>
  <c r="F14" i="3"/>
  <c r="F10" i="3"/>
  <c r="F12" i="3"/>
  <c r="F13" i="3"/>
  <c r="F11" i="3"/>
  <c r="F9" i="3"/>
  <c r="F6" i="3"/>
  <c r="F24" i="3"/>
  <c r="F30" i="3"/>
  <c r="F32" i="3" s="1"/>
  <c r="F7" i="3"/>
  <c r="F76" i="8"/>
  <c r="F52" i="8"/>
  <c r="E76" i="8"/>
  <c r="F51" i="8"/>
  <c r="E40" i="8"/>
  <c r="F40" i="8" s="1"/>
  <c r="E135" i="8"/>
  <c r="F79" i="8"/>
  <c r="E43" i="8"/>
  <c r="E79" i="8"/>
  <c r="F64" i="8"/>
  <c r="E112" i="8"/>
  <c r="E81" i="8"/>
  <c r="F53" i="8"/>
  <c r="F49" i="8"/>
  <c r="E39" i="8"/>
  <c r="F60" i="8"/>
  <c r="H17" i="8"/>
  <c r="F35" i="8"/>
  <c r="F60" i="7"/>
  <c r="H17" i="7"/>
  <c r="F8" i="3"/>
  <c r="E63" i="8"/>
  <c r="F63" i="8" s="1"/>
  <c r="F23" i="3"/>
  <c r="E79" i="7"/>
  <c r="E74" i="7"/>
  <c r="F64" i="7"/>
  <c r="F76" i="7"/>
  <c r="F52" i="7"/>
  <c r="E76" i="7"/>
  <c r="F55" i="7"/>
  <c r="E81" i="7"/>
  <c r="F53" i="7"/>
  <c r="F51" i="7"/>
  <c r="E40" i="7"/>
  <c r="F40" i="7" s="1"/>
  <c r="E112" i="7"/>
  <c r="E39" i="7"/>
  <c r="E135" i="7"/>
  <c r="F54" i="7"/>
  <c r="F49" i="7"/>
  <c r="F79" i="7"/>
  <c r="E43" i="7"/>
  <c r="E77" i="8" l="1"/>
  <c r="E78" i="8" s="1"/>
  <c r="E74" i="8"/>
  <c r="F54" i="8"/>
  <c r="F16" i="3"/>
  <c r="E62" i="8"/>
  <c r="F62" i="8" s="1"/>
  <c r="F33" i="3"/>
  <c r="F34" i="3" s="1"/>
  <c r="F43" i="3" s="1"/>
  <c r="F25" i="3"/>
  <c r="F26" i="3" s="1"/>
  <c r="F17" i="3"/>
  <c r="E65" i="7"/>
  <c r="E70" i="7" s="1"/>
  <c r="J81" i="8"/>
  <c r="E75" i="7"/>
  <c r="E80" i="7" s="1"/>
  <c r="E75" i="8"/>
  <c r="E80" i="8" s="1"/>
  <c r="F39" i="7"/>
  <c r="F142" i="7" s="1"/>
  <c r="H10" i="7" s="1"/>
  <c r="E41" i="7"/>
  <c r="E42" i="7" s="1"/>
  <c r="F39" i="8"/>
  <c r="F142" i="8" s="1"/>
  <c r="H10" i="8" s="1"/>
  <c r="E41" i="8"/>
  <c r="E42" i="8" s="1"/>
  <c r="J81" i="7"/>
  <c r="E65" i="8"/>
  <c r="E70" i="8" s="1"/>
  <c r="H18" i="8" l="1"/>
  <c r="H19" i="8" s="1"/>
  <c r="E83" i="7"/>
  <c r="E137" i="7"/>
  <c r="E114" i="7"/>
  <c r="E68" i="8"/>
  <c r="E44" i="8"/>
  <c r="E45" i="8" s="1"/>
  <c r="E68" i="7"/>
  <c r="E44" i="7"/>
  <c r="E45" i="7" s="1"/>
  <c r="E83" i="8"/>
  <c r="E137" i="8"/>
  <c r="E114" i="8"/>
  <c r="H18" i="7" l="1"/>
  <c r="H19" i="7" s="1"/>
  <c r="E111" i="7"/>
  <c r="E139" i="7" s="1"/>
  <c r="E111" i="8"/>
  <c r="E48" i="7"/>
  <c r="E52" i="7"/>
  <c r="E55" i="7"/>
  <c r="E51" i="7"/>
  <c r="E54" i="7"/>
  <c r="E50" i="7"/>
  <c r="E53" i="7"/>
  <c r="E49" i="7"/>
  <c r="E48" i="8"/>
  <c r="E52" i="8"/>
  <c r="E55" i="8"/>
  <c r="E51" i="8"/>
  <c r="E54" i="8"/>
  <c r="E50" i="8"/>
  <c r="E53" i="8"/>
  <c r="E49" i="8"/>
  <c r="E116" i="7" l="1"/>
  <c r="E116" i="8"/>
  <c r="E139" i="8"/>
  <c r="E56" i="8"/>
  <c r="E69" i="8" s="1"/>
  <c r="E71" i="8" s="1"/>
  <c r="E56" i="7"/>
  <c r="E69" i="7" s="1"/>
  <c r="E71" i="7" s="1"/>
  <c r="E113" i="7" l="1"/>
  <c r="E136" i="7"/>
  <c r="E82" i="7"/>
  <c r="E84" i="7" s="1"/>
  <c r="E136" i="8"/>
  <c r="E82" i="8"/>
  <c r="E84" i="8" s="1"/>
  <c r="E113" i="8"/>
  <c r="E89" i="8" l="1"/>
  <c r="E93" i="8"/>
  <c r="E88" i="8"/>
  <c r="E92" i="8"/>
  <c r="E90" i="8"/>
  <c r="E91" i="8"/>
  <c r="E93" i="7"/>
  <c r="E88" i="7"/>
  <c r="E92" i="7"/>
  <c r="E90" i="7"/>
  <c r="E91" i="7"/>
  <c r="E89" i="7"/>
  <c r="E94" i="8" l="1"/>
  <c r="E101" i="8" s="1"/>
  <c r="E103" i="8" s="1"/>
  <c r="E104" i="8" s="1"/>
  <c r="E94" i="7"/>
  <c r="E101" i="7" s="1"/>
  <c r="E103" i="7" s="1"/>
  <c r="E104" i="7" s="1"/>
  <c r="E138" i="7" l="1"/>
  <c r="E140" i="7" s="1"/>
  <c r="E115" i="7"/>
  <c r="E117" i="7" s="1"/>
  <c r="E138" i="8"/>
  <c r="E140" i="8" s="1"/>
  <c r="E115" i="8"/>
  <c r="E117" i="8" s="1"/>
  <c r="E120" i="8" l="1"/>
  <c r="E120" i="7"/>
  <c r="E121" i="7" s="1"/>
  <c r="E122" i="7" l="1"/>
  <c r="E123" i="7" s="1"/>
  <c r="E126" i="7" s="1"/>
  <c r="E121" i="8"/>
  <c r="E122" i="8" s="1"/>
  <c r="E123" i="8" s="1"/>
  <c r="E129" i="8" s="1"/>
  <c r="E129" i="7" l="1"/>
  <c r="E125" i="7"/>
  <c r="E125" i="8"/>
  <c r="E126" i="8"/>
  <c r="E130" i="7" l="1"/>
  <c r="E131" i="7" s="1"/>
  <c r="E132" i="7" s="1"/>
  <c r="E141" i="7" s="1"/>
  <c r="E142" i="7" s="1"/>
  <c r="H20" i="7" s="1"/>
  <c r="H21" i="7" s="1"/>
  <c r="H22" i="7" s="1"/>
  <c r="E130" i="8"/>
  <c r="E131" i="8" s="1"/>
  <c r="E132" i="8" s="1"/>
  <c r="E141" i="8" s="1"/>
  <c r="E142" i="8" s="1"/>
  <c r="H56" i="8" s="1"/>
  <c r="H35" i="7" l="1"/>
  <c r="H36" i="7" s="1"/>
  <c r="H26" i="7"/>
  <c r="H27" i="7" s="1"/>
  <c r="H32" i="7"/>
  <c r="H33" i="7" s="1"/>
  <c r="H56" i="7"/>
  <c r="H29" i="7"/>
  <c r="H30" i="7" s="1"/>
  <c r="H38" i="7"/>
  <c r="H39" i="7" s="1"/>
  <c r="E143" i="7"/>
  <c r="G6" i="9"/>
  <c r="H20" i="8"/>
  <c r="H21" i="8" s="1"/>
  <c r="H22" i="8" s="1"/>
  <c r="E143" i="8"/>
  <c r="G7" i="9"/>
  <c r="I7" i="9" s="1"/>
  <c r="K7" i="9" s="1"/>
  <c r="I6" i="9" l="1"/>
  <c r="H40" i="7"/>
  <c r="G44" i="7" s="1"/>
  <c r="H57" i="7" s="1"/>
  <c r="H58" i="7" s="1"/>
  <c r="H29" i="8"/>
  <c r="H30" i="8" s="1"/>
  <c r="H38" i="8"/>
  <c r="H39" i="8" s="1"/>
  <c r="H32" i="8"/>
  <c r="H33" i="8" s="1"/>
  <c r="H26" i="8"/>
  <c r="H27" i="8" s="1"/>
  <c r="H35" i="8"/>
  <c r="H36" i="8" s="1"/>
  <c r="K6" i="9" l="1"/>
  <c r="K8" i="9" s="1"/>
  <c r="K9" i="9" s="1"/>
  <c r="H53" i="7"/>
  <c r="H40" i="8"/>
  <c r="G44" i="8" s="1"/>
  <c r="H57" i="8" s="1"/>
  <c r="H58" i="8" s="1"/>
  <c r="H5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5" authorId="0" shapeId="0" xr:uid="{00000000-0006-0000-0200-000001000000}">
      <text>
        <r>
          <rPr>
            <sz val="11"/>
            <color rgb="FF000000"/>
            <rFont val="Calibri"/>
            <charset val="134"/>
          </rPr>
          <t xml:space="preserve">admin:
</t>
        </r>
        <r>
          <rPr>
            <sz val="9"/>
            <color rgb="FF000000"/>
            <rFont val="Segoe UI"/>
            <charset val="1"/>
          </rPr>
          <t>Item que pode ser compartilhado. Portanto, o valor de 01 unidade é dividido por  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6" authorId="0" shapeId="0" xr:uid="{00000000-0006-0000-0300-000001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sz val="9"/>
            <rFont val="Segoe UI"/>
            <charset val="134"/>
          </rPr>
          <t xml:space="preserve">: O Módulo 1 refere-se ao valor mensal devido ao empregado pela prestação do serviço no período de 12 meses. 
</t>
        </r>
        <r>
          <rPr>
            <b/>
            <sz val="9"/>
            <color rgb="FFFF0000"/>
            <rFont val="Segoe UI"/>
            <charset val="134"/>
          </rPr>
          <t>Nota 2</t>
        </r>
        <r>
          <rPr>
            <sz val="9"/>
            <rFont val="Segoe UI"/>
            <charset val="134"/>
          </rPr>
          <t xml:space="preserve">: Para o empregado que labora a jornada 12x36, em caso da não concessão ou concessão parcial do intervalo intrajornada (§ 4º do art. 71 da CLT), o valor a ser pago será inserido na remuneração utilizando a alínea “G”.
</t>
        </r>
        <r>
          <rPr>
            <b/>
            <sz val="9"/>
            <rFont val="Segoe UI"/>
            <charset val="134"/>
          </rPr>
          <t xml:space="preserve">CLT Art. 71 § 4º </t>
        </r>
        <r>
          <rPr>
            <sz val="9"/>
            <rFont val="Segoe UI"/>
            <charset val="134"/>
          </rPr>
          <t>- Quando o intervalo para repouso e alimentação, previsto neste artigo, não for concedido pelo empregador, este ficará obrigado a remunerar o período correspondente com um</t>
        </r>
        <r>
          <rPr>
            <b/>
            <sz val="9"/>
            <color rgb="FF0000FF"/>
            <rFont val="Segoe UI"/>
            <charset val="134"/>
          </rPr>
          <t xml:space="preserve"> acréscimo de no mínimo 50% (cinqüenta por cento) sobre o valor da remuneração da hora normal de trabalho.     
</t>
        </r>
        <r>
          <rPr>
            <b/>
            <sz val="9"/>
            <color rgb="FFFF0000"/>
            <rFont val="Segoe UI"/>
            <charset val="134"/>
          </rPr>
          <t>CLT ART. 71 § 4 - LEI 13467/17</t>
        </r>
        <r>
          <rPr>
            <b/>
            <sz val="9"/>
            <color rgb="FF0000FF"/>
            <rFont val="Segoe UI"/>
            <charset val="134"/>
          </rPr>
          <t xml:space="preserve"> " A não concessão ou a concessão parcial 
do intervalo intrajornada mínimo, para repouso e alimentação, a empregados urbanos e rurais, implica o pagamento, </t>
        </r>
        <r>
          <rPr>
            <b/>
            <sz val="9"/>
            <color rgb="FFFF0000"/>
            <rFont val="Segoe UI"/>
            <charset val="134"/>
          </rPr>
          <t>de natureza 
indenizatória</t>
        </r>
        <r>
          <rPr>
            <b/>
            <sz val="9"/>
            <color rgb="FF0000FF"/>
            <rFont val="Segoe UI"/>
            <charset val="134"/>
          </rPr>
          <t xml:space="preserve">, apenas do período suprimido, </t>
        </r>
        <r>
          <rPr>
            <b/>
            <sz val="9"/>
            <color rgb="FFFF0000"/>
            <rFont val="Segoe UI"/>
            <charset val="134"/>
          </rPr>
          <t>com acréscimo de 50% (cinquenta por cento)</t>
        </r>
        <r>
          <rPr>
            <b/>
            <sz val="9"/>
            <color rgb="FF0000FF"/>
            <rFont val="Segoe UI"/>
            <charset val="134"/>
          </rPr>
          <t xml:space="preserve"> sobre o valor da remuneração da hora normal 
de trabalho. </t>
        </r>
      </text>
    </comment>
    <comment ref="A36" authorId="0" shapeId="0" xr:uid="{00000000-0006-0000-0300-000002000000}">
      <text>
        <r>
          <rPr>
            <sz val="11"/>
            <color rgb="FF000000"/>
            <rFont val="Calibri"/>
            <charset val="134"/>
          </rPr>
          <t xml:space="preserve">Walter S Gouvêa:
</t>
        </r>
        <r>
          <rPr>
            <sz val="9"/>
            <rFont val="Tahoma"/>
            <charset val="134"/>
          </rPr>
          <t xml:space="preserve">Nota: o valor informado deverá ser o custo real do insumo (descontado o valor eventualmente pago pelo empregado).
</t>
        </r>
      </text>
    </comment>
    <comment ref="D38" authorId="0" shapeId="0" xr:uid="{00000000-0006-0000-0300-000003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Como a planilha de custos e formação de preços é calculada mensalmente, </t>
        </r>
        <r>
          <rPr>
            <b/>
            <sz val="9"/>
            <color rgb="FF0000FF"/>
            <rFont val="Segoe UI"/>
            <charset val="134"/>
          </rPr>
          <t>provisiona-se proporcionalmente 1/12</t>
        </r>
        <r>
          <rPr>
            <b/>
            <sz val="9"/>
            <rFont val="Segoe UI"/>
            <charset val="134"/>
          </rPr>
          <t xml:space="preserve"> </t>
        </r>
        <r>
          <rPr>
            <sz val="9"/>
            <rFont val="Segoe UI"/>
            <charset val="134"/>
          </rPr>
          <t xml:space="preserve">(um doze avos) dos valores referentes a  </t>
        </r>
        <r>
          <rPr>
            <b/>
            <sz val="9"/>
            <color rgb="FF0000FF"/>
            <rFont val="Segoe UI"/>
            <charset val="134"/>
          </rPr>
          <t>gratificação natalina e adicional de férias</t>
        </r>
        <r>
          <rPr>
            <sz val="9"/>
            <rFont val="Segoe UI"/>
            <charset val="134"/>
          </rPr>
          <t xml:space="preserve">. 
</t>
        </r>
        <r>
          <rPr>
            <b/>
            <sz val="9"/>
            <color rgb="FFFF0000"/>
            <rFont val="Segoe UI"/>
            <charset val="134"/>
          </rPr>
          <t>Nota 2</t>
        </r>
        <r>
          <rPr>
            <sz val="9"/>
            <rFont val="Segoe UI"/>
            <charset val="134"/>
          </rPr>
          <t xml:space="preserve">: O </t>
        </r>
        <r>
          <rPr>
            <b/>
            <sz val="9"/>
            <color rgb="FF0000FF"/>
            <rFont val="Segoe UI"/>
            <charset val="134"/>
          </rPr>
          <t>adicional de férias</t>
        </r>
        <r>
          <rPr>
            <sz val="9"/>
            <rFont val="Segoe UI"/>
            <charset val="134"/>
          </rPr>
          <t xml:space="preserve"> contido no Submódulo 2.1 </t>
        </r>
        <r>
          <rPr>
            <b/>
            <sz val="9"/>
            <color rgb="FF0000FF"/>
            <rFont val="Segoe UI"/>
            <charset val="134"/>
          </rPr>
          <t>corresponde a 1/3 (um terço) da remuneração</t>
        </r>
        <r>
          <rPr>
            <sz val="9"/>
            <rFont val="Segoe UI"/>
            <charset val="134"/>
          </rPr>
          <t xml:space="preserve"> que por sua vez é divido por 12 (doze) conforme Nota 1 acima.
</t>
        </r>
      </text>
    </comment>
    <comment ref="F42" authorId="0" shapeId="0" xr:uid="{00000000-0006-0000-0300-000004000000}">
      <text>
        <r>
          <rPr>
            <sz val="11"/>
            <color rgb="FF000000"/>
            <rFont val="Calibri"/>
            <charset val="134"/>
          </rPr>
          <t xml:space="preserve">Profº Walter S. Gouvêa
</t>
        </r>
        <r>
          <rPr>
            <sz val="9"/>
            <rFont val="Segoe UI"/>
            <charset val="134"/>
          </rPr>
          <t xml:space="preserve">
VALE TRANSPORTE - CONTRIBUIÇÃO DO EMPREGADO:  6% CALCULADO SOBRE O PISO SALARIAL (NÃO SOBRE A REMUNERAÇÃO)
</t>
        </r>
      </text>
    </comment>
    <comment ref="E46" authorId="0" shapeId="0" xr:uid="{00000000-0006-0000-0300-000005000000}">
      <text>
        <r>
          <rPr>
            <sz val="11"/>
            <color rgb="FF000000"/>
            <rFont val="Calibri"/>
            <charset val="134"/>
          </rPr>
          <t xml:space="preserve">Walter S Gouvêa:
</t>
        </r>
        <r>
          <rPr>
            <b/>
            <sz val="9"/>
            <rFont val="Tahoma"/>
            <charset val="134"/>
          </rPr>
          <t xml:space="preserve">EDITAL DO PREGÃO ELETRÔNICO Nº 63/2011 - TCU - VIGILANCIA ARMADA
</t>
        </r>
        <r>
          <rPr>
            <sz val="9"/>
            <rFont val="Tahoma"/>
            <charset val="134"/>
          </rPr>
          <t xml:space="preserve">
1. </t>
        </r>
        <r>
          <rPr>
            <u/>
            <sz val="9"/>
            <rFont val="Tahoma"/>
            <charset val="134"/>
          </rPr>
          <t>Considerando tratar-se de contratação de serviços mediante cessão de mão de obra</t>
        </r>
        <r>
          <rPr>
            <sz val="9"/>
            <rFont val="Tahoma"/>
            <charset val="134"/>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charset val="134"/>
          </rPr>
          <t xml:space="preserve">optante pelo Simples Nacional que porventura venha a ser contratado, </t>
        </r>
        <r>
          <rPr>
            <b/>
            <u/>
            <sz val="9"/>
            <rFont val="Tahoma"/>
            <charset val="134"/>
          </rPr>
          <t>não poderá beneficiar-se da condição de optante e estará sujeito à retenção de tributos e contribuições sociais na fonte</t>
        </r>
        <r>
          <rPr>
            <u/>
            <sz val="9"/>
            <rFont val="Tahoma"/>
            <charset val="134"/>
          </rPr>
          <t>, conforme legislação em vigor, em decorrência da sua exclusão obrigatória do Simples Nacional a contar do mês seguinte ao da contratação</t>
        </r>
        <r>
          <rPr>
            <sz val="9"/>
            <rFont val="Tahoma"/>
            <charset val="134"/>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charset val="134"/>
          </rPr>
          <t>deverá, no prazo de 90 (noventa) dias, contado da data da assinatura do contrato</t>
        </r>
        <r>
          <rPr>
            <sz val="9"/>
            <rFont val="Tahoma"/>
            <charset val="134"/>
          </rPr>
          <t>, apresentar cópia dos ofícios, com comprovantes de entrega e recebimento, comunicando a assinatura do contrato de prestação de serviços mediante cessão de mão de obra (</t>
        </r>
        <r>
          <rPr>
            <u/>
            <sz val="9"/>
            <rFont val="Tahoma"/>
            <charset val="134"/>
          </rPr>
          <t>situação que gera vedação à opção por tal regime tributário) às respectivas Secretarias Federal, Estadual, Distrital e/ou Municipal</t>
        </r>
        <r>
          <rPr>
            <sz val="9"/>
            <rFont val="Tahoma"/>
            <charset val="134"/>
          </rPr>
          <t xml:space="preserve">, no prazo previsto no inciso II do § 1º do artigo 30 da Lei Complementar nº 123, de 14 de dezembro de 2006 e alterações.
1.2. </t>
        </r>
        <r>
          <rPr>
            <u/>
            <sz val="9"/>
            <rFont val="Tahoma"/>
            <charset val="134"/>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charset val="134"/>
          </rPr>
          <t xml:space="preserve">,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t>
        </r>
        <r>
          <rPr>
            <i/>
            <sz val="9"/>
            <rFont val="Tahoma"/>
            <charset val="134"/>
          </rPr>
          <t>desde que não exercidas cumulativamente com atividades vedadas.</t>
        </r>
      </text>
    </comment>
    <comment ref="D47" authorId="0" shapeId="0" xr:uid="{00000000-0006-0000-0300-000006000000}">
      <text>
        <r>
          <rPr>
            <sz val="11"/>
            <color rgb="FF000000"/>
            <rFont val="Calibri"/>
            <charset val="134"/>
          </rPr>
          <t xml:space="preserve">Profº Walter Salomão Gouvêa:
</t>
        </r>
        <r>
          <rPr>
            <b/>
            <sz val="9"/>
            <color rgb="FFFF0000"/>
            <rFont val="Segoe UI"/>
            <charset val="134"/>
          </rPr>
          <t>Nota 1</t>
        </r>
        <r>
          <rPr>
            <sz val="9"/>
            <rFont val="Segoe UI"/>
            <charset val="134"/>
          </rPr>
          <t xml:space="preserve">: Os percentuais dos encargos previdenciários, do FGTS e demais contribuições são aqueles estabelecidos pela legislação vigente. 
</t>
        </r>
        <r>
          <rPr>
            <b/>
            <sz val="9"/>
            <rFont val="Segoe UI"/>
            <charset val="134"/>
          </rPr>
          <t xml:space="preserve">
</t>
        </r>
        <r>
          <rPr>
            <b/>
            <sz val="9"/>
            <color rgb="FFFF0000"/>
            <rFont val="Segoe UI"/>
            <charset val="134"/>
          </rPr>
          <t>Nota 2</t>
        </r>
        <r>
          <rPr>
            <b/>
            <sz val="9"/>
            <rFont val="Segoe UI"/>
            <charset val="134"/>
          </rPr>
          <t xml:space="preserve">: </t>
        </r>
        <r>
          <rPr>
            <sz val="9"/>
            <rFont val="Segoe UI"/>
            <charset val="134"/>
          </rPr>
          <t>O</t>
        </r>
        <r>
          <rPr>
            <b/>
            <sz val="9"/>
            <rFont val="Segoe UI"/>
            <charset val="134"/>
          </rPr>
          <t xml:space="preserve"> </t>
        </r>
        <r>
          <rPr>
            <b/>
            <sz val="9"/>
            <color rgb="FF0000FF"/>
            <rFont val="Segoe UI"/>
            <charset val="134"/>
          </rPr>
          <t>SAT</t>
        </r>
        <r>
          <rPr>
            <b/>
            <sz val="9"/>
            <rFont val="Segoe UI"/>
            <charset val="134"/>
          </rPr>
          <t xml:space="preserve"> </t>
        </r>
        <r>
          <rPr>
            <sz val="9"/>
            <rFont val="Segoe UI"/>
            <charset val="134"/>
          </rPr>
          <t xml:space="preserve">a depender do grau de risco do serviço irá variar entre 1%, para risco leve, de 2%, para risco médio, e de 3% de risco grave. 
</t>
        </r>
        <r>
          <rPr>
            <b/>
            <sz val="9"/>
            <rFont val="Segoe UI"/>
            <charset val="134"/>
          </rPr>
          <t xml:space="preserve">
</t>
        </r>
        <r>
          <rPr>
            <b/>
            <sz val="9"/>
            <color rgb="FFFF0000"/>
            <rFont val="Segoe UI"/>
            <charset val="134"/>
          </rPr>
          <t>Nota 3:</t>
        </r>
        <r>
          <rPr>
            <b/>
            <sz val="9"/>
            <rFont val="Segoe UI"/>
            <charset val="134"/>
          </rPr>
          <t xml:space="preserve"> </t>
        </r>
        <r>
          <rPr>
            <b/>
            <sz val="9"/>
            <color rgb="FF0000FF"/>
            <rFont val="Segoe UI"/>
            <charset val="134"/>
          </rPr>
          <t xml:space="preserve">Esses percentuais incidem sobre o 
</t>
        </r>
        <r>
          <rPr>
            <b/>
            <sz val="9"/>
            <rFont val="Segoe UI"/>
            <charset val="134"/>
          </rPr>
          <t xml:space="preserve">
</t>
        </r>
        <r>
          <rPr>
            <b/>
            <sz val="9"/>
            <color rgb="FF000080"/>
            <rFont val="Segoe UI"/>
            <charset val="134"/>
          </rPr>
          <t xml:space="preserve">Módulo 1            =  COMPOSIÇÃO DA REMUNERAÇÃO
Submódulo 2.1 = 13º, FÉRIAS E ADICIONAL DE FÉRIAS
Módulo 3           =  PROVISÃO PARA RESCISÃO
Módulo 4           = CUSTO DE REPOSIÇÃO DO PROFISSIONAL AUSENTE
Módulo 6           = CUSTOS INDIRETOS, TRIBUTOS E LUCRO
</t>
        </r>
      </text>
    </comment>
    <comment ref="F48" authorId="0" shapeId="0" xr:uid="{00000000-0006-0000-0300-000007000000}">
      <text>
        <r>
          <rPr>
            <sz val="11"/>
            <color rgb="FF000000"/>
            <rFont val="Calibri"/>
            <charset val="134"/>
          </rPr>
          <t xml:space="preserve">Profº Walter S. Gouvêa:
</t>
        </r>
        <r>
          <rPr>
            <sz val="9"/>
            <rFont val="Segoe UI"/>
            <charset val="134"/>
          </rPr>
          <t>(COMPENSADO S/ OS 11% DA RETENÇÃO SOBRE O VALOR BRUTO DA FATURA)</t>
        </r>
      </text>
    </comment>
    <comment ref="F50" authorId="0" shapeId="0" xr:uid="{00000000-0006-0000-0300-000008000000}">
      <text>
        <r>
          <rPr>
            <sz val="11"/>
            <color rgb="FF000000"/>
            <rFont val="Calibri"/>
            <charset val="134"/>
          </rPr>
          <t xml:space="preserve">Profº Walter S. Gouvêa:
</t>
        </r>
        <r>
          <rPr>
            <sz val="9"/>
            <rFont val="Segoe UI"/>
            <charset val="134"/>
          </rPr>
          <t>(COMPENSADO S/ OS 11% DA RETENÇÃO SOBRE O VALOR BRUTO DA FATURA)</t>
        </r>
      </text>
    </comment>
    <comment ref="D58" authorId="0" shapeId="0" xr:uid="{00000000-0006-0000-0300-000009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O valor informado deverá ser o custo real do benefício (</t>
        </r>
        <r>
          <rPr>
            <b/>
            <sz val="9"/>
            <color rgb="FF0000FF"/>
            <rFont val="Segoe UI"/>
            <charset val="134"/>
          </rPr>
          <t>descontado o valor eventualmente pago pelo empregado</t>
        </r>
        <r>
          <rPr>
            <sz val="9"/>
            <rFont val="Segoe UI"/>
            <charset val="134"/>
          </rPr>
          <t xml:space="preserve">).
</t>
        </r>
        <r>
          <rPr>
            <b/>
            <sz val="9"/>
            <color rgb="FFFF0000"/>
            <rFont val="Segoe UI"/>
            <charset val="134"/>
          </rPr>
          <t>Nota 2</t>
        </r>
        <r>
          <rPr>
            <sz val="9"/>
            <rFont val="Segoe UI"/>
            <charset val="134"/>
          </rPr>
          <t xml:space="preserve">: Observar a previsão dos benefícios contidos em Acordos, Convenções e Dissídios Coletivos de Trabalho e atentar-se ao disposto no art. 6º desta Instrução Normativa.
</t>
        </r>
        <r>
          <rPr>
            <b/>
            <sz val="9"/>
            <rFont val="Segoe UI"/>
            <charset val="134"/>
          </rPr>
          <t>Art. 6º da IN 05/17</t>
        </r>
        <r>
          <rPr>
            <sz val="9"/>
            <rFont val="Segoe UI"/>
            <charset val="134"/>
          </rPr>
          <t xml:space="preserve">:  A Administração </t>
        </r>
        <r>
          <rPr>
            <b/>
            <u/>
            <sz val="9"/>
            <color rgb="FF0000FF"/>
            <rFont val="Segoe UI"/>
            <charset val="134"/>
          </rPr>
          <t xml:space="preserve">não se vincula </t>
        </r>
        <r>
          <rPr>
            <b/>
            <sz val="9"/>
            <color rgb="FF0000FF"/>
            <rFont val="Segoe UI"/>
            <charset val="134"/>
          </rPr>
          <t>às disposições contidas em Acordos, Convenções</t>
        </r>
        <r>
          <rPr>
            <sz val="9"/>
            <rFont val="Segoe UI"/>
            <charset val="134"/>
          </rPr>
          <t xml:space="preserve"> ou Dissídios Coletivos de Trabalho </t>
        </r>
        <r>
          <rPr>
            <b/>
            <sz val="9"/>
            <color rgb="FF0000FF"/>
            <rFont val="Segoe UI"/>
            <charset val="134"/>
          </rPr>
          <t xml:space="preserve">que tratem de pagamento de participação dos trabalhadores nos lucros ou resultados da empresa contratada, </t>
        </r>
        <r>
          <rPr>
            <b/>
            <u/>
            <sz val="10"/>
            <color rgb="FF0000FF"/>
            <rFont val="Segoe UI"/>
            <charset val="134"/>
          </rPr>
          <t>de matéria não trabalhista</t>
        </r>
        <r>
          <rPr>
            <b/>
            <sz val="9"/>
            <color rgb="FF0000FF"/>
            <rFont val="Segoe UI"/>
            <charset val="134"/>
          </rPr>
          <t xml:space="preserve">, ou que estabeleçam direitos não previstos em lei, tais como valores ou índices obrigatórios de encargos sociais ou previdenciários, bem como de preços para os insumos relacionados ao exercício da atividade.
</t>
        </r>
        <r>
          <rPr>
            <sz val="9"/>
            <rFont val="Segoe UI"/>
            <charset val="134"/>
          </rPr>
          <t xml:space="preserve">
</t>
        </r>
        <r>
          <rPr>
            <b/>
            <sz val="9"/>
            <rFont val="Segoe UI"/>
            <charset val="134"/>
          </rPr>
          <t>Parágrafo único.</t>
        </r>
        <r>
          <rPr>
            <sz val="9"/>
            <rFont val="Segoe UI"/>
            <charset val="134"/>
          </rPr>
          <t xml:space="preserve"> </t>
        </r>
        <r>
          <rPr>
            <b/>
            <sz val="9"/>
            <color rgb="FF0000FF"/>
            <rFont val="Segoe UI"/>
            <charset val="134"/>
          </rPr>
          <t>É vedado ao órgão e entidade vincular-se</t>
        </r>
        <r>
          <rPr>
            <b/>
            <sz val="9"/>
            <rFont val="Segoe UI"/>
            <charset val="134"/>
          </rPr>
          <t xml:space="preserve"> </t>
        </r>
        <r>
          <rPr>
            <sz val="9"/>
            <rFont val="Segoe UI"/>
            <charset val="134"/>
          </rPr>
          <t xml:space="preserve">às disposições previstas nos Acordos, Convenções ou Dissídios Coletivos de Trabalho que </t>
        </r>
        <r>
          <rPr>
            <b/>
            <sz val="9"/>
            <color rgb="FF0000FF"/>
            <rFont val="Segoe UI"/>
            <charset val="134"/>
          </rPr>
          <t>tratem de obrigações e direitos que somente se aplicam aos contratos com a Administração Pública</t>
        </r>
        <r>
          <rPr>
            <sz val="9"/>
            <rFont val="Segoe UI"/>
            <charset val="134"/>
          </rPr>
          <t xml:space="preserve">.
</t>
        </r>
      </text>
    </comment>
    <comment ref="E58" authorId="0" shapeId="0" xr:uid="{00000000-0006-0000-0300-00000A000000}">
      <text>
        <r>
          <rPr>
            <sz val="11"/>
            <color rgb="FF000000"/>
            <rFont val="Calibri"/>
            <charset val="134"/>
          </rPr>
          <t xml:space="preserve">Profº Walter S. Gouvêa:
</t>
        </r>
        <r>
          <rPr>
            <sz val="9"/>
            <rFont val="Segoe UI"/>
            <charset val="134"/>
          </rPr>
          <t>Nota: o valor informado deverá ser o custo real do insumo (descontado o valor eventualmente pago pelo empregado)</t>
        </r>
      </text>
    </comment>
    <comment ref="D63" authorId="0" shapeId="0" xr:uid="{00000000-0006-0000-0300-00000B000000}">
      <text>
        <r>
          <rPr>
            <sz val="11"/>
            <color rgb="FF000000"/>
            <rFont val="Calibri"/>
            <charset val="134"/>
          </rPr>
          <t xml:space="preserve">Profº Walter Salomão Gouvêa:
</t>
        </r>
        <r>
          <rPr>
            <sz val="9"/>
            <rFont val="Segoe UI"/>
            <charset val="134"/>
          </rPr>
          <t xml:space="preserve">
ART. 71 § 4o A não concessão ou a concessão parcial 
do intervalo intrajornada mínimo, para 
repouso e alimentação, a empregados urbanos 
e rurais, implica o pagamento, </t>
        </r>
        <r>
          <rPr>
            <b/>
            <sz val="9"/>
            <rFont val="Segoe UI"/>
            <charset val="134"/>
          </rPr>
          <t>DE NATUREZA INDENIZATÓRIA</t>
        </r>
        <r>
          <rPr>
            <sz val="9"/>
            <rFont val="Segoe UI"/>
            <charset val="134"/>
          </rPr>
          <t xml:space="preserve">, apenas do período suprimido, 
COM ACRÉSCIMO </t>
        </r>
        <r>
          <rPr>
            <b/>
            <sz val="9"/>
            <rFont val="Segoe UI"/>
            <charset val="134"/>
          </rPr>
          <t>DE 50%</t>
        </r>
        <r>
          <rPr>
            <sz val="9"/>
            <rFont val="Segoe UI"/>
            <charset val="134"/>
          </rPr>
          <t xml:space="preserve"> (cinquenta por cento) 
</t>
        </r>
        <r>
          <rPr>
            <b/>
            <sz val="9"/>
            <rFont val="Segoe UI"/>
            <charset val="134"/>
          </rPr>
          <t>SOBRE O VALOR DA REMUNERAÇÃO DA HORA NORMAL</t>
        </r>
        <r>
          <rPr>
            <sz val="9"/>
            <rFont val="Segoe UI"/>
            <charset val="134"/>
          </rPr>
          <t xml:space="preserve"> de trabalho. 
</t>
        </r>
      </text>
    </comment>
    <comment ref="D77" authorId="0" shapeId="0" xr:uid="{00000000-0006-0000-0300-00000C000000}">
      <text>
        <r>
          <rPr>
            <sz val="11"/>
            <color rgb="FF000000"/>
            <rFont val="Calibri"/>
            <charset val="134"/>
          </rPr>
          <t xml:space="preserve">Profº Walter Salomão Gouvêa:
</t>
        </r>
        <r>
          <rPr>
            <sz val="9"/>
            <rFont val="Segoe UI"/>
            <charset val="134"/>
          </rPr>
          <t xml:space="preserve">TERCEIRIZAÇÃO. </t>
        </r>
        <r>
          <rPr>
            <b/>
            <sz val="12"/>
            <color rgb="FFFF0000"/>
            <rFont val="Segoe UI"/>
            <charset val="134"/>
          </rPr>
          <t>Acórdão nº 1186/2017 - TCU - Plenário</t>
        </r>
        <r>
          <rPr>
            <b/>
            <sz val="12"/>
            <rFont val="Segoe UI"/>
            <charset val="134"/>
          </rPr>
          <t xml:space="preserve">.
</t>
        </r>
        <r>
          <rPr>
            <sz val="9"/>
            <rFont val="Segoe UI"/>
            <charset val="134"/>
          </rPr>
          <t xml:space="preserve">
9.2. determinar ao Tribunal Regional do Trabalho da 6ª Região que, nas futuras contratações de mão de obra terceirizada, esteja expresso na minuta do contrato que a </t>
        </r>
        <r>
          <rPr>
            <b/>
            <sz val="12"/>
            <color rgb="FFFF0000"/>
            <rFont val="Segoe UI"/>
            <charset val="134"/>
          </rPr>
          <t>parcela mensal a título de aviso prévio trabalhado será no percentual máximo de 1,94% no primeiro ano</t>
        </r>
        <r>
          <rPr>
            <sz val="9"/>
            <rFont val="Segoe UI"/>
            <charset val="134"/>
          </rPr>
          <t xml:space="preserve">, nos termos dos Acórdãos 1904/2007-TCU-Plenário e 3006/2010- TCU-Plenário, e, </t>
        </r>
        <r>
          <rPr>
            <b/>
            <sz val="12"/>
            <color rgb="FFFF0000"/>
            <rFont val="Segoe UI"/>
            <charset val="134"/>
          </rPr>
          <t>em caso de prorrogação do contrato, o percentual máximo dessa parcela será de 0,194% a cada ano de prorrogação, a ser incluído por ocasião da formulação do aditivo da prorrogação do contrato</t>
        </r>
        <r>
          <rPr>
            <sz val="9"/>
            <rFont val="Segoe UI"/>
            <charset val="134"/>
          </rPr>
          <t>, conforme ditames da Lei 12.506/2011</t>
        </r>
      </text>
    </comment>
    <comment ref="E85" authorId="0" shapeId="0" xr:uid="{00000000-0006-0000-0300-00000D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Os itens que contemplam o módulo 4 se referem ao custo dos dias trabalhados pelo 
</t>
        </r>
        <r>
          <rPr>
            <b/>
            <u/>
            <sz val="9"/>
            <color rgb="FF0000FF"/>
            <rFont val="Segoe UI"/>
            <charset val="134"/>
          </rPr>
          <t>repositor/substitut</t>
        </r>
        <r>
          <rPr>
            <b/>
            <u/>
            <sz val="9"/>
            <rFont val="Segoe UI"/>
            <charset val="134"/>
          </rPr>
          <t>o que por ventura venha cobrir o empregado</t>
        </r>
        <r>
          <rPr>
            <sz val="9"/>
            <rFont val="Segoe UI"/>
            <charset val="134"/>
          </rPr>
          <t xml:space="preserve"> nos casos de </t>
        </r>
        <r>
          <rPr>
            <b/>
            <sz val="9"/>
            <color rgb="FF0000FF"/>
            <rFont val="Segoe UI"/>
            <charset val="134"/>
          </rPr>
          <t>Ausências Legais 
(Submódulo 4.1)</t>
        </r>
        <r>
          <rPr>
            <sz val="9"/>
            <rFont val="Segoe UI"/>
            <charset val="134"/>
          </rPr>
          <t xml:space="preserve"> e/ou na</t>
        </r>
        <r>
          <rPr>
            <b/>
            <sz val="9"/>
            <color rgb="FF0000FF"/>
            <rFont val="Segoe UI"/>
            <charset val="134"/>
          </rPr>
          <t xml:space="preserve"> Intrajornada (Submódulo 4.2)</t>
        </r>
        <r>
          <rPr>
            <sz val="9"/>
            <rFont val="Segoe UI"/>
            <charset val="134"/>
          </rPr>
          <t xml:space="preserve">, a depender da prestação do serviço. 
</t>
        </r>
        <r>
          <rPr>
            <b/>
            <sz val="9"/>
            <color rgb="FFFF0000"/>
            <rFont val="Segoe UI"/>
            <charset val="134"/>
          </rPr>
          <t>Nota 2</t>
        </r>
        <r>
          <rPr>
            <sz val="9"/>
            <rFont val="Segoe UI"/>
            <charset val="134"/>
          </rPr>
          <t>:</t>
        </r>
        <r>
          <rPr>
            <b/>
            <sz val="9"/>
            <color rgb="FF0000FF"/>
            <rFont val="Segoe UI"/>
            <charset val="134"/>
          </rPr>
          <t xml:space="preserve"> Haverá a incidência do Submódulo 2.2 sobre esse módulo.
</t>
        </r>
      </text>
    </comment>
    <comment ref="D87" authorId="0" shapeId="0" xr:uid="{00000000-0006-0000-0300-00000E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As alíneas de </t>
        </r>
        <r>
          <rPr>
            <b/>
            <sz val="9"/>
            <rFont val="Segoe UI"/>
            <charset val="134"/>
          </rPr>
          <t>"A" a "F"</t>
        </r>
        <r>
          <rPr>
            <sz val="9"/>
            <rFont val="Segoe UI"/>
            <charset val="134"/>
          </rPr>
          <t xml:space="preserve"> referem-se </t>
        </r>
        <r>
          <rPr>
            <b/>
            <u/>
            <sz val="9"/>
            <color rgb="FF0000FF"/>
            <rFont val="Segoe UI"/>
            <charset val="134"/>
          </rPr>
          <t>SOMENTE</t>
        </r>
        <r>
          <rPr>
            <b/>
            <sz val="9"/>
            <color rgb="FF0000FF"/>
            <rFont val="Segoe UI"/>
            <charset val="134"/>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89" authorId="0" shapeId="0" xr:uid="{00000000-0006-0000-0300-00000F000000}">
      <text>
        <r>
          <rPr>
            <sz val="11"/>
            <color rgb="FF000000"/>
            <rFont val="Calibri"/>
            <charset val="134"/>
          </rPr>
          <t xml:space="preserve">Igor Braun:
</t>
        </r>
        <r>
          <rPr>
            <sz val="9"/>
            <color rgb="FF000000"/>
            <rFont val="Segoe UI"/>
            <family val="2"/>
            <charset val="1"/>
          </rPr>
          <t>Por se tratar de contratação pelo prazo de 6 meses fica estabelecida a fração de "1/2" equivalente a 1 dia estimado para falta.</t>
        </r>
      </text>
    </comment>
    <comment ref="D90" authorId="0" shapeId="0" xr:uid="{00000000-0006-0000-0300-000010000000}">
      <text>
        <r>
          <rPr>
            <sz val="11"/>
            <color rgb="FF000000"/>
            <rFont val="Calibri"/>
            <charset val="134"/>
          </rPr>
          <t xml:space="preserve">Igor Braun:
</t>
        </r>
        <r>
          <rPr>
            <sz val="9"/>
            <color rgb="FF000000"/>
            <rFont val="Segoe UI"/>
            <family val="2"/>
            <charset val="1"/>
          </rPr>
          <t>Aqui a estimativa de ocorrência baixou para 1%, antes 2% por se tratar de contratação por 6 meses e não 12.</t>
        </r>
      </text>
    </comment>
    <comment ref="D91" authorId="0" shapeId="0" xr:uid="{00000000-0006-0000-0300-000011000000}">
      <text>
        <r>
          <rPr>
            <sz val="11"/>
            <color rgb="FF000000"/>
            <rFont val="Calibri"/>
            <charset val="134"/>
          </rPr>
          <t xml:space="preserve">Igor Braun:
</t>
        </r>
        <r>
          <rPr>
            <sz val="9"/>
            <color rgb="FF000000"/>
            <rFont val="Segoe UI"/>
            <family val="2"/>
            <charset val="1"/>
          </rPr>
          <t>Estimativa de ocorrência baixou para 1%, antes 2% por se tratar de contratação emergencial de 6 meses e não 12.</t>
        </r>
      </text>
    </comment>
    <comment ref="D96" authorId="0" shapeId="0" xr:uid="{00000000-0006-0000-0300-000012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t>
        </r>
        <r>
          <rPr>
            <b/>
            <u/>
            <sz val="9"/>
            <color rgb="FF0000FF"/>
            <rFont val="Segoe UI"/>
            <charset val="134"/>
          </rPr>
          <t xml:space="preserve">quando houver </t>
        </r>
        <r>
          <rPr>
            <b/>
            <sz val="9"/>
            <color rgb="FF0000FF"/>
            <rFont val="Segoe UI"/>
            <charset val="134"/>
          </rPr>
          <t xml:space="preserve">necessidade de reposição de um empregado durante sua ausência nos casos de intervalo para repouso ou alimentação </t>
        </r>
        <r>
          <rPr>
            <b/>
            <u/>
            <sz val="9"/>
            <color rgb="FF0000FF"/>
            <rFont val="Segoe UI"/>
            <charset val="134"/>
          </rPr>
          <t>deve-se contemplar o Submódulo 4.2</t>
        </r>
      </text>
    </comment>
    <comment ref="D106" authorId="0" shapeId="0" xr:uid="{00000000-0006-0000-0300-000013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valores mensais por empregado.</t>
        </r>
      </text>
    </comment>
    <comment ref="E109" authorId="0" shapeId="0" xr:uid="{00000000-0006-0000-0300-000014000000}">
      <text>
        <r>
          <rPr>
            <sz val="11"/>
            <color rgb="FF000000"/>
            <rFont val="Calibri"/>
            <charset val="134"/>
          </rPr>
          <t xml:space="preserve">Igor Braun:
</t>
        </r>
        <r>
          <rPr>
            <sz val="9"/>
            <color rgb="FF000000"/>
            <rFont val="Segoe UI"/>
            <family val="2"/>
            <charset val="1"/>
          </rPr>
          <t>Ajustada a fórmula para Equipamento diurno (estava noturno)</t>
        </r>
      </text>
    </comment>
    <comment ref="D119" authorId="0" shapeId="0" xr:uid="{00000000-0006-0000-0300-000015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Custos Indiretos, Tributos e Lucro por empregado. 
</t>
        </r>
        <r>
          <rPr>
            <b/>
            <sz val="9"/>
            <color rgb="FFFF0000"/>
            <rFont val="Segoe UI"/>
            <charset val="134"/>
          </rPr>
          <t>Nota 2</t>
        </r>
        <r>
          <rPr>
            <sz val="9"/>
            <rFont val="Segoe UI"/>
            <charset val="134"/>
          </rPr>
          <t>:</t>
        </r>
        <r>
          <rPr>
            <b/>
            <sz val="9"/>
            <color rgb="FF0000FF"/>
            <rFont val="Segoe UI"/>
            <charset val="134"/>
          </rPr>
          <t xml:space="preserve"> O valor referente a TRIBUTOS é obtido aplicando-se o percentual sobre o valor do FATURAMENTO. 
</t>
        </r>
      </text>
    </comment>
    <comment ref="C122" authorId="0" shapeId="0" xr:uid="{00000000-0006-0000-0300-000016000000}">
      <text>
        <r>
          <rPr>
            <sz val="11"/>
            <color rgb="FF000000"/>
            <rFont val="Calibri"/>
            <charset val="134"/>
          </rPr>
          <t xml:space="preserve">Prof. Walter:
</t>
        </r>
        <r>
          <rPr>
            <sz val="12"/>
            <rFont val="Tahoma"/>
            <charset val="134"/>
          </rPr>
          <t>Os tributos são calculados sobre o FATURAMENTO. 
COMO? Somam-se os tributos (</t>
        </r>
        <r>
          <rPr>
            <b/>
            <sz val="12"/>
            <rFont val="Tahoma"/>
            <charset val="134"/>
          </rPr>
          <t>por ex</t>
        </r>
        <r>
          <rPr>
            <sz val="12"/>
            <rFont val="Tahoma"/>
            <charset val="134"/>
          </rPr>
          <t xml:space="preserve">.: PIS, COFINS e ISS = 8,65) subtrai-se de 100 obtendo-se 9,135/100 = 0,9135, que representa os tributos a serem pagos </t>
        </r>
        <r>
          <rPr>
            <u/>
            <sz val="12"/>
            <rFont val="Tahoma"/>
            <charset val="134"/>
          </rPr>
          <t>sem que o faturamento</t>
        </r>
        <r>
          <rPr>
            <sz val="12"/>
            <rFont val="Tahoma"/>
            <charset val="134"/>
          </rPr>
          <t xml:space="preserve"> seja alterado. 
Trata-se de fórmula circular denominada "</t>
        </r>
        <r>
          <rPr>
            <sz val="12"/>
            <color rgb="FFFF0000"/>
            <rFont val="Tahoma"/>
            <charset val="134"/>
          </rPr>
          <t>CÁLCULO POR DENTRO</t>
        </r>
        <r>
          <rPr>
            <sz val="12"/>
            <rFont val="Tahoma"/>
            <charset val="134"/>
          </rPr>
          <t xml:space="preserve">" 
FÓRMULA: 100-8,65/100 = 0,935
                 0,935 / FATURAMENTO = </t>
        </r>
        <r>
          <rPr>
            <u/>
            <sz val="12"/>
            <rFont val="Tahoma"/>
            <charset val="134"/>
          </rPr>
          <t>VALOR SOBRE O QUAL SERÁ CALCULADO</t>
        </r>
        <r>
          <rPr>
            <sz val="12"/>
            <rFont val="Tahoma"/>
            <charset val="134"/>
          </rPr>
          <t xml:space="preserve"> O </t>
        </r>
        <r>
          <rPr>
            <b/>
            <sz val="12"/>
            <rFont val="Tahoma"/>
            <charset val="134"/>
          </rPr>
          <t>PIS,</t>
        </r>
        <r>
          <rPr>
            <sz val="12"/>
            <rFont val="Tahoma"/>
            <charset val="134"/>
          </rPr>
          <t xml:space="preserve"> A </t>
        </r>
        <r>
          <rPr>
            <b/>
            <sz val="12"/>
            <rFont val="Tahoma"/>
            <charset val="134"/>
          </rPr>
          <t>COFINS</t>
        </r>
        <r>
          <rPr>
            <sz val="12"/>
            <rFont val="Tahoma"/>
            <charset val="134"/>
          </rPr>
          <t xml:space="preserve"> E O </t>
        </r>
        <r>
          <rPr>
            <b/>
            <sz val="12"/>
            <rFont val="Tahoma"/>
            <charset val="134"/>
          </rPr>
          <t xml:space="preserve">ISS
</t>
        </r>
        <r>
          <rPr>
            <sz val="12"/>
            <rFont val="Tahoma"/>
            <charset val="134"/>
          </rPr>
          <t xml:space="preserve">
</t>
        </r>
        <r>
          <rPr>
            <sz val="9"/>
            <rFont val="Tahoma"/>
            <charset val="134"/>
          </rPr>
          <t xml:space="preserve">
 </t>
        </r>
      </text>
    </comment>
    <comment ref="F132" authorId="0" shapeId="0" xr:uid="{00000000-0006-0000-0300-000017000000}">
      <text>
        <r>
          <rPr>
            <sz val="11"/>
            <color rgb="FF000000"/>
            <rFont val="Calibri"/>
            <charset val="134"/>
          </rPr>
          <t xml:space="preserve">Profº Walter S. Gouvêa
</t>
        </r>
        <r>
          <rPr>
            <sz val="9"/>
            <rFont val="Segoe UI"/>
            <charset val="134"/>
          </rPr>
          <t xml:space="preserve">
VALE TRANSPORTE - CONTRIBUIÇÃO DO EMPREGADO:  6% CALCULADO SOBRE O PISO SALARIAL (NÃO SOBRE A REMUNERAÇÃO)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26" authorId="0" shapeId="0" xr:uid="{00000000-0006-0000-0400-000001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sz val="9"/>
            <rFont val="Segoe UI"/>
            <charset val="134"/>
          </rPr>
          <t xml:space="preserve">: O Módulo 1 refere-se ao valor mensal devido ao empregado pela prestação do serviço no período de 12 meses. 
</t>
        </r>
        <r>
          <rPr>
            <b/>
            <sz val="9"/>
            <color rgb="FFFF0000"/>
            <rFont val="Segoe UI"/>
            <charset val="134"/>
          </rPr>
          <t>Nota 2</t>
        </r>
        <r>
          <rPr>
            <sz val="9"/>
            <rFont val="Segoe UI"/>
            <charset val="134"/>
          </rPr>
          <t xml:space="preserve">: Para o empregado que labora a jornada 12x36, em caso da não concessão ou concessão parcial do intervalo intrajornada (§ 4º do art. 71 da CLT), o valor a ser pago será inserido na remuneração utilizando a alínea “G”.
</t>
        </r>
        <r>
          <rPr>
            <b/>
            <sz val="9"/>
            <rFont val="Segoe UI"/>
            <charset val="134"/>
          </rPr>
          <t xml:space="preserve">CLT Art. 71 § 4º </t>
        </r>
        <r>
          <rPr>
            <sz val="9"/>
            <rFont val="Segoe UI"/>
            <charset val="134"/>
          </rPr>
          <t>- Quando o intervalo para repouso e alimentação, previsto neste artigo, não for concedido pelo empregador, este ficará obrigado a remunerar o período correspondente com um</t>
        </r>
        <r>
          <rPr>
            <b/>
            <sz val="9"/>
            <color rgb="FF0000FF"/>
            <rFont val="Segoe UI"/>
            <charset val="134"/>
          </rPr>
          <t xml:space="preserve"> acréscimo de no mínimo 50% (cinqüenta por cento) sobre o valor da remuneração da hora normal de trabalho.     
</t>
        </r>
        <r>
          <rPr>
            <b/>
            <sz val="9"/>
            <color rgb="FFFF0000"/>
            <rFont val="Segoe UI"/>
            <charset val="134"/>
          </rPr>
          <t>CLT ART. 71 § 4 - LEI 13467/17</t>
        </r>
        <r>
          <rPr>
            <b/>
            <sz val="9"/>
            <color rgb="FF0000FF"/>
            <rFont val="Segoe UI"/>
            <charset val="134"/>
          </rPr>
          <t xml:space="preserve"> " A não concessão ou a concessão parcial 
do intervalo intrajornada mínimo, para repouso e alimentação, a empregados urbanos e rurais, implica o pagamento, </t>
        </r>
        <r>
          <rPr>
            <b/>
            <sz val="9"/>
            <color rgb="FFFF0000"/>
            <rFont val="Segoe UI"/>
            <charset val="134"/>
          </rPr>
          <t>de natureza 
indenizatória</t>
        </r>
        <r>
          <rPr>
            <b/>
            <sz val="9"/>
            <color rgb="FF0000FF"/>
            <rFont val="Segoe UI"/>
            <charset val="134"/>
          </rPr>
          <t xml:space="preserve">, apenas do período suprimido, </t>
        </r>
        <r>
          <rPr>
            <b/>
            <sz val="9"/>
            <color rgb="FFFF0000"/>
            <rFont val="Segoe UI"/>
            <charset val="134"/>
          </rPr>
          <t>com acréscimo de 50% (cinquenta por cento)</t>
        </r>
        <r>
          <rPr>
            <b/>
            <sz val="9"/>
            <color rgb="FF0000FF"/>
            <rFont val="Segoe UI"/>
            <charset val="134"/>
          </rPr>
          <t xml:space="preserve"> sobre o valor da remuneração da hora normal 
de trabalho. </t>
        </r>
      </text>
    </comment>
    <comment ref="A36" authorId="0" shapeId="0" xr:uid="{00000000-0006-0000-0400-000002000000}">
      <text>
        <r>
          <rPr>
            <sz val="11"/>
            <color rgb="FF000000"/>
            <rFont val="Calibri"/>
            <charset val="134"/>
          </rPr>
          <t xml:space="preserve">Walter S Gouvêa:
</t>
        </r>
        <r>
          <rPr>
            <sz val="9"/>
            <rFont val="Tahoma"/>
            <charset val="134"/>
          </rPr>
          <t xml:space="preserve">Nota: o valor informado deverá ser o custo real do insumo (descontado o valor eventualmente pago pelo empregado).
</t>
        </r>
      </text>
    </comment>
    <comment ref="D38" authorId="0" shapeId="0" xr:uid="{00000000-0006-0000-0400-000003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Como a planilha de custos e formação de preços é calculada mensalmente, </t>
        </r>
        <r>
          <rPr>
            <b/>
            <sz val="9"/>
            <color rgb="FF0000FF"/>
            <rFont val="Segoe UI"/>
            <charset val="134"/>
          </rPr>
          <t>provisiona-se proporcionalmente 1/12</t>
        </r>
        <r>
          <rPr>
            <b/>
            <sz val="9"/>
            <rFont val="Segoe UI"/>
            <charset val="134"/>
          </rPr>
          <t xml:space="preserve"> </t>
        </r>
        <r>
          <rPr>
            <sz val="9"/>
            <rFont val="Segoe UI"/>
            <charset val="134"/>
          </rPr>
          <t xml:space="preserve">(um doze avos) dos valores referentes a  </t>
        </r>
        <r>
          <rPr>
            <b/>
            <sz val="9"/>
            <color rgb="FF0000FF"/>
            <rFont val="Segoe UI"/>
            <charset val="134"/>
          </rPr>
          <t>gratificação natalina e adicional de férias</t>
        </r>
        <r>
          <rPr>
            <sz val="9"/>
            <rFont val="Segoe UI"/>
            <charset val="134"/>
          </rPr>
          <t xml:space="preserve">. 
</t>
        </r>
        <r>
          <rPr>
            <b/>
            <sz val="9"/>
            <color rgb="FFFF0000"/>
            <rFont val="Segoe UI"/>
            <charset val="134"/>
          </rPr>
          <t>Nota 2</t>
        </r>
        <r>
          <rPr>
            <sz val="9"/>
            <rFont val="Segoe UI"/>
            <charset val="134"/>
          </rPr>
          <t xml:space="preserve">: O </t>
        </r>
        <r>
          <rPr>
            <b/>
            <sz val="9"/>
            <color rgb="FF0000FF"/>
            <rFont val="Segoe UI"/>
            <charset val="134"/>
          </rPr>
          <t>adicional de férias</t>
        </r>
        <r>
          <rPr>
            <sz val="9"/>
            <rFont val="Segoe UI"/>
            <charset val="134"/>
          </rPr>
          <t xml:space="preserve"> contido no Submódulo 2.1 </t>
        </r>
        <r>
          <rPr>
            <b/>
            <sz val="9"/>
            <color rgb="FF0000FF"/>
            <rFont val="Segoe UI"/>
            <charset val="134"/>
          </rPr>
          <t>corresponde a 1/3 (um terço) da remuneração</t>
        </r>
        <r>
          <rPr>
            <sz val="9"/>
            <rFont val="Segoe UI"/>
            <charset val="134"/>
          </rPr>
          <t xml:space="preserve"> que por sua vez é divido por 12 (doze) conforme Nota 1 acima.
</t>
        </r>
      </text>
    </comment>
    <comment ref="F42" authorId="0" shapeId="0" xr:uid="{00000000-0006-0000-0400-000004000000}">
      <text>
        <r>
          <rPr>
            <sz val="11"/>
            <color rgb="FF000000"/>
            <rFont val="Calibri"/>
            <charset val="134"/>
          </rPr>
          <t xml:space="preserve">Profº Walter S. Gouvêa
</t>
        </r>
        <r>
          <rPr>
            <sz val="9"/>
            <rFont val="Segoe UI"/>
            <charset val="134"/>
          </rPr>
          <t xml:space="preserve">
VALE TRANSPORTE - CONTRIBUIÇÃO DO EMPREGADO:  6% CALCULADO SOBRE O PISO SALARIAL (NÃO SOBRE A REMUNERAÇÃO)
</t>
        </r>
      </text>
    </comment>
    <comment ref="E46" authorId="0" shapeId="0" xr:uid="{00000000-0006-0000-0400-000005000000}">
      <text>
        <r>
          <rPr>
            <sz val="11"/>
            <color rgb="FF000000"/>
            <rFont val="Calibri"/>
            <charset val="134"/>
          </rPr>
          <t xml:space="preserve">Walter S Gouvêa:
</t>
        </r>
        <r>
          <rPr>
            <b/>
            <sz val="9"/>
            <rFont val="Tahoma"/>
            <charset val="134"/>
          </rPr>
          <t xml:space="preserve">EDITAL DO PREGÃO ELETRÔNICO Nº 63/2011 - TCU - VIGILANCIA ARMADA
</t>
        </r>
        <r>
          <rPr>
            <sz val="9"/>
            <rFont val="Tahoma"/>
            <charset val="134"/>
          </rPr>
          <t xml:space="preserve">
1. </t>
        </r>
        <r>
          <rPr>
            <u/>
            <sz val="9"/>
            <rFont val="Tahoma"/>
            <charset val="134"/>
          </rPr>
          <t>Considerando tratar-se de contratação de serviços mediante cessão de mão de obra</t>
        </r>
        <r>
          <rPr>
            <sz val="9"/>
            <rFont val="Tahoma"/>
            <charset val="134"/>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charset val="134"/>
          </rPr>
          <t xml:space="preserve">optante pelo Simples Nacional que porventura venha a ser contratado, </t>
        </r>
        <r>
          <rPr>
            <b/>
            <u/>
            <sz val="9"/>
            <rFont val="Tahoma"/>
            <charset val="134"/>
          </rPr>
          <t>não poderá beneficiar-se da condição de optante e estará sujeito à retenção de tributos e contribuições sociais na fonte</t>
        </r>
        <r>
          <rPr>
            <u/>
            <sz val="9"/>
            <rFont val="Tahoma"/>
            <charset val="134"/>
          </rPr>
          <t>, conforme legislação em vigor, em decorrência da sua exclusão obrigatória do Simples Nacional a contar do mês seguinte ao da contratação</t>
        </r>
        <r>
          <rPr>
            <sz val="9"/>
            <rFont val="Tahoma"/>
            <charset val="134"/>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charset val="134"/>
          </rPr>
          <t>deverá, no prazo de 90 (noventa) dias, contado da data da assinatura do contrato</t>
        </r>
        <r>
          <rPr>
            <sz val="9"/>
            <rFont val="Tahoma"/>
            <charset val="134"/>
          </rPr>
          <t>, apresentar cópia dos ofícios, com comprovantes de entrega e recebimento, comunicando a assinatura do contrato de prestação de serviços mediante cessão de mão de obra (</t>
        </r>
        <r>
          <rPr>
            <u/>
            <sz val="9"/>
            <rFont val="Tahoma"/>
            <charset val="134"/>
          </rPr>
          <t>situação que gera vedação à opção por tal regime tributário) às respectivas Secretarias Federal, Estadual, Distrital e/ou Municipal</t>
        </r>
        <r>
          <rPr>
            <sz val="9"/>
            <rFont val="Tahoma"/>
            <charset val="134"/>
          </rPr>
          <t xml:space="preserve">, no prazo previsto no inciso II do § 1º do artigo 30 da Lei Complementar nº 123, de 14 de dezembro de 2006 e alterações.
1.2. </t>
        </r>
        <r>
          <rPr>
            <u/>
            <sz val="9"/>
            <rFont val="Tahoma"/>
            <charset val="134"/>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charset val="134"/>
          </rPr>
          <t xml:space="preserve">,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t>
        </r>
        <r>
          <rPr>
            <i/>
            <sz val="9"/>
            <rFont val="Tahoma"/>
            <charset val="134"/>
          </rPr>
          <t>desde que não exercidas cumulativamente com atividades vedadas.</t>
        </r>
      </text>
    </comment>
    <comment ref="D47" authorId="0" shapeId="0" xr:uid="{00000000-0006-0000-0400-000006000000}">
      <text>
        <r>
          <rPr>
            <sz val="11"/>
            <color rgb="FF000000"/>
            <rFont val="Calibri"/>
            <charset val="134"/>
          </rPr>
          <t xml:space="preserve">Profº Walter Salomão Gouvêa:
</t>
        </r>
        <r>
          <rPr>
            <b/>
            <sz val="9"/>
            <color rgb="FFFF0000"/>
            <rFont val="Segoe UI"/>
            <charset val="134"/>
          </rPr>
          <t>Nota 1</t>
        </r>
        <r>
          <rPr>
            <sz val="9"/>
            <rFont val="Segoe UI"/>
            <charset val="134"/>
          </rPr>
          <t xml:space="preserve">: Os percentuais dos encargos previdenciários, do FGTS e demais contribuições são aqueles estabelecidos pela legislação vigente. 
</t>
        </r>
        <r>
          <rPr>
            <b/>
            <sz val="9"/>
            <rFont val="Segoe UI"/>
            <charset val="134"/>
          </rPr>
          <t xml:space="preserve">
</t>
        </r>
        <r>
          <rPr>
            <b/>
            <sz val="9"/>
            <color rgb="FFFF0000"/>
            <rFont val="Segoe UI"/>
            <charset val="134"/>
          </rPr>
          <t>Nota 2</t>
        </r>
        <r>
          <rPr>
            <b/>
            <sz val="9"/>
            <rFont val="Segoe UI"/>
            <charset val="134"/>
          </rPr>
          <t xml:space="preserve">: </t>
        </r>
        <r>
          <rPr>
            <sz val="9"/>
            <rFont val="Segoe UI"/>
            <charset val="134"/>
          </rPr>
          <t>O</t>
        </r>
        <r>
          <rPr>
            <b/>
            <sz val="9"/>
            <rFont val="Segoe UI"/>
            <charset val="134"/>
          </rPr>
          <t xml:space="preserve"> </t>
        </r>
        <r>
          <rPr>
            <b/>
            <sz val="9"/>
            <color rgb="FF0000FF"/>
            <rFont val="Segoe UI"/>
            <charset val="134"/>
          </rPr>
          <t>SAT</t>
        </r>
        <r>
          <rPr>
            <b/>
            <sz val="9"/>
            <rFont val="Segoe UI"/>
            <charset val="134"/>
          </rPr>
          <t xml:space="preserve"> </t>
        </r>
        <r>
          <rPr>
            <sz val="9"/>
            <rFont val="Segoe UI"/>
            <charset val="134"/>
          </rPr>
          <t xml:space="preserve">a depender do grau de risco do serviço irá variar entre 1%, para risco leve, de 2%, para risco médio, e de 3% de risco grave. 
</t>
        </r>
        <r>
          <rPr>
            <b/>
            <sz val="9"/>
            <rFont val="Segoe UI"/>
            <charset val="134"/>
          </rPr>
          <t xml:space="preserve">
</t>
        </r>
        <r>
          <rPr>
            <b/>
            <sz val="9"/>
            <color rgb="FFFF0000"/>
            <rFont val="Segoe UI"/>
            <charset val="134"/>
          </rPr>
          <t>Nota 3:</t>
        </r>
        <r>
          <rPr>
            <b/>
            <sz val="9"/>
            <rFont val="Segoe UI"/>
            <charset val="134"/>
          </rPr>
          <t xml:space="preserve"> </t>
        </r>
        <r>
          <rPr>
            <b/>
            <sz val="9"/>
            <color rgb="FF0000FF"/>
            <rFont val="Segoe UI"/>
            <charset val="134"/>
          </rPr>
          <t xml:space="preserve">Esses percentuais incidem sobre o 
</t>
        </r>
        <r>
          <rPr>
            <b/>
            <sz val="9"/>
            <rFont val="Segoe UI"/>
            <charset val="134"/>
          </rPr>
          <t xml:space="preserve">
</t>
        </r>
        <r>
          <rPr>
            <b/>
            <sz val="9"/>
            <color rgb="FF000080"/>
            <rFont val="Segoe UI"/>
            <charset val="134"/>
          </rPr>
          <t xml:space="preserve">Módulo 1            =  COMPOSIÇÃO DA REMUNERAÇÃO
Submódulo 2.1 = 13º, FÉRIAS E ADICIONAL DE FÉRIAS
Módulo 3           =  PROVISÃO PARA RESCISÃO
Módulo 4           = CUSTO DE REPOSIÇÃO DO PROFISSIONAL AUSENTE
Módulo 6           = CUSTOS INDIRETOS, TRIBUTOS E LUCRO
</t>
        </r>
      </text>
    </comment>
    <comment ref="F48" authorId="0" shapeId="0" xr:uid="{00000000-0006-0000-0400-000007000000}">
      <text>
        <r>
          <rPr>
            <sz val="11"/>
            <color rgb="FF000000"/>
            <rFont val="Calibri"/>
            <charset val="134"/>
          </rPr>
          <t xml:space="preserve">Profº Walter S. Gouvêa:
</t>
        </r>
        <r>
          <rPr>
            <sz val="9"/>
            <rFont val="Segoe UI"/>
            <charset val="134"/>
          </rPr>
          <t>(COMPENSADO S/ OS 11% DA RETENÇÃO SOBRE O VALOR BRUTO DA FATURA)</t>
        </r>
      </text>
    </comment>
    <comment ref="F50" authorId="0" shapeId="0" xr:uid="{00000000-0006-0000-0400-000008000000}">
      <text>
        <r>
          <rPr>
            <sz val="11"/>
            <color rgb="FF000000"/>
            <rFont val="Calibri"/>
            <charset val="134"/>
          </rPr>
          <t xml:space="preserve">Profº Walter S. Gouvêa:
</t>
        </r>
        <r>
          <rPr>
            <sz val="9"/>
            <rFont val="Segoe UI"/>
            <charset val="134"/>
          </rPr>
          <t>(COMPENSADO S/ OS 11% DA RETENÇÃO SOBRE O VALOR BRUTO DA FATURA)</t>
        </r>
      </text>
    </comment>
    <comment ref="D58" authorId="0" shapeId="0" xr:uid="{00000000-0006-0000-0400-000009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O valor informado deverá ser o custo real do benefício (</t>
        </r>
        <r>
          <rPr>
            <b/>
            <sz val="9"/>
            <color rgb="FF0000FF"/>
            <rFont val="Segoe UI"/>
            <charset val="134"/>
          </rPr>
          <t>descontado o valor eventualmente pago pelo empregado</t>
        </r>
        <r>
          <rPr>
            <sz val="9"/>
            <rFont val="Segoe UI"/>
            <charset val="134"/>
          </rPr>
          <t xml:space="preserve">).
</t>
        </r>
        <r>
          <rPr>
            <b/>
            <sz val="9"/>
            <color rgb="FFFF0000"/>
            <rFont val="Segoe UI"/>
            <charset val="134"/>
          </rPr>
          <t>Nota 2</t>
        </r>
        <r>
          <rPr>
            <sz val="9"/>
            <rFont val="Segoe UI"/>
            <charset val="134"/>
          </rPr>
          <t xml:space="preserve">: Observar a previsão dos benefícios contidos em Acordos, Convenções e Dissídios Coletivos de Trabalho e atentar-se ao disposto no art. 6º desta Instrução Normativa.
</t>
        </r>
        <r>
          <rPr>
            <b/>
            <sz val="9"/>
            <rFont val="Segoe UI"/>
            <charset val="134"/>
          </rPr>
          <t>Art. 6º da IN 05/17</t>
        </r>
        <r>
          <rPr>
            <sz val="9"/>
            <rFont val="Segoe UI"/>
            <charset val="134"/>
          </rPr>
          <t xml:space="preserve">:  A Administração </t>
        </r>
        <r>
          <rPr>
            <b/>
            <u/>
            <sz val="9"/>
            <color rgb="FF0000FF"/>
            <rFont val="Segoe UI"/>
            <charset val="134"/>
          </rPr>
          <t xml:space="preserve">não se vincula </t>
        </r>
        <r>
          <rPr>
            <b/>
            <sz val="9"/>
            <color rgb="FF0000FF"/>
            <rFont val="Segoe UI"/>
            <charset val="134"/>
          </rPr>
          <t>às disposições contidas em Acordos, Convenções</t>
        </r>
        <r>
          <rPr>
            <sz val="9"/>
            <rFont val="Segoe UI"/>
            <charset val="134"/>
          </rPr>
          <t xml:space="preserve"> ou Dissídios Coletivos de Trabalho </t>
        </r>
        <r>
          <rPr>
            <b/>
            <sz val="9"/>
            <color rgb="FF0000FF"/>
            <rFont val="Segoe UI"/>
            <charset val="134"/>
          </rPr>
          <t xml:space="preserve">que tratem de pagamento de participação dos trabalhadores nos lucros ou resultados da empresa contratada, </t>
        </r>
        <r>
          <rPr>
            <b/>
            <u/>
            <sz val="10"/>
            <color rgb="FF0000FF"/>
            <rFont val="Segoe UI"/>
            <charset val="134"/>
          </rPr>
          <t>de matéria não trabalhista</t>
        </r>
        <r>
          <rPr>
            <b/>
            <sz val="9"/>
            <color rgb="FF0000FF"/>
            <rFont val="Segoe UI"/>
            <charset val="134"/>
          </rPr>
          <t xml:space="preserve">, ou que estabeleçam direitos não previstos em lei, tais como valores ou índices obrigatórios de encargos sociais ou previdenciários, bem como de preços para os insumos relacionados ao exercício da atividade.
</t>
        </r>
        <r>
          <rPr>
            <sz val="9"/>
            <rFont val="Segoe UI"/>
            <charset val="134"/>
          </rPr>
          <t xml:space="preserve">
</t>
        </r>
        <r>
          <rPr>
            <b/>
            <sz val="9"/>
            <rFont val="Segoe UI"/>
            <charset val="134"/>
          </rPr>
          <t>Parágrafo único.</t>
        </r>
        <r>
          <rPr>
            <sz val="9"/>
            <rFont val="Segoe UI"/>
            <charset val="134"/>
          </rPr>
          <t xml:space="preserve"> </t>
        </r>
        <r>
          <rPr>
            <b/>
            <sz val="9"/>
            <color rgb="FF0000FF"/>
            <rFont val="Segoe UI"/>
            <charset val="134"/>
          </rPr>
          <t>É vedado ao órgão e entidade vincular-se</t>
        </r>
        <r>
          <rPr>
            <b/>
            <sz val="9"/>
            <rFont val="Segoe UI"/>
            <charset val="134"/>
          </rPr>
          <t xml:space="preserve"> </t>
        </r>
        <r>
          <rPr>
            <sz val="9"/>
            <rFont val="Segoe UI"/>
            <charset val="134"/>
          </rPr>
          <t xml:space="preserve">às disposições previstas nos Acordos, Convenções ou Dissídios Coletivos de Trabalho que </t>
        </r>
        <r>
          <rPr>
            <b/>
            <sz val="9"/>
            <color rgb="FF0000FF"/>
            <rFont val="Segoe UI"/>
            <charset val="134"/>
          </rPr>
          <t>tratem de obrigações e direitos que somente se aplicam aos contratos com a Administração Pública</t>
        </r>
        <r>
          <rPr>
            <sz val="9"/>
            <rFont val="Segoe UI"/>
            <charset val="134"/>
          </rPr>
          <t xml:space="preserve">.
</t>
        </r>
      </text>
    </comment>
    <comment ref="E58" authorId="0" shapeId="0" xr:uid="{00000000-0006-0000-0400-00000A000000}">
      <text>
        <r>
          <rPr>
            <sz val="11"/>
            <color rgb="FF000000"/>
            <rFont val="Calibri"/>
            <charset val="134"/>
          </rPr>
          <t xml:space="preserve">Profº Walter S. Gouvêa:
</t>
        </r>
        <r>
          <rPr>
            <sz val="9"/>
            <rFont val="Segoe UI"/>
            <charset val="134"/>
          </rPr>
          <t>Nota: o valor informado deverá ser o custo real do insumo (descontado o valor eventualmente pago pelo empregado)</t>
        </r>
      </text>
    </comment>
    <comment ref="D63" authorId="0" shapeId="0" xr:uid="{00000000-0006-0000-0400-00000B000000}">
      <text>
        <r>
          <rPr>
            <sz val="11"/>
            <color rgb="FF000000"/>
            <rFont val="Calibri"/>
            <charset val="134"/>
          </rPr>
          <t xml:space="preserve">Profº Walter Salomão Gouvêa:
</t>
        </r>
        <r>
          <rPr>
            <sz val="9"/>
            <rFont val="Segoe UI"/>
            <charset val="134"/>
          </rPr>
          <t xml:space="preserve">
ART. 71 § 4o A não concessão ou a concessão parcial 
do intervalo intrajornada mínimo, para 
repouso e alimentação, a empregados urbanos 
e rurais, implica o pagamento, </t>
        </r>
        <r>
          <rPr>
            <b/>
            <sz val="9"/>
            <rFont val="Segoe UI"/>
            <charset val="134"/>
          </rPr>
          <t>DE NATUREZA INDENIZATÓRIA</t>
        </r>
        <r>
          <rPr>
            <sz val="9"/>
            <rFont val="Segoe UI"/>
            <charset val="134"/>
          </rPr>
          <t xml:space="preserve">, apenas do período suprimido, 
COM ACRÉSCIMO </t>
        </r>
        <r>
          <rPr>
            <b/>
            <sz val="9"/>
            <rFont val="Segoe UI"/>
            <charset val="134"/>
          </rPr>
          <t>DE 50%</t>
        </r>
        <r>
          <rPr>
            <sz val="9"/>
            <rFont val="Segoe UI"/>
            <charset val="134"/>
          </rPr>
          <t xml:space="preserve"> (cinquenta por cento) 
</t>
        </r>
        <r>
          <rPr>
            <b/>
            <sz val="9"/>
            <rFont val="Segoe UI"/>
            <charset val="134"/>
          </rPr>
          <t>SOBRE O VALOR DA REMUNERAÇÃO DA HORA NORMAL</t>
        </r>
        <r>
          <rPr>
            <sz val="9"/>
            <rFont val="Segoe UI"/>
            <charset val="134"/>
          </rPr>
          <t xml:space="preserve"> de trabalho. 
</t>
        </r>
      </text>
    </comment>
    <comment ref="D77" authorId="0" shapeId="0" xr:uid="{00000000-0006-0000-0400-00000C000000}">
      <text>
        <r>
          <rPr>
            <sz val="11"/>
            <color rgb="FF000000"/>
            <rFont val="Calibri"/>
            <charset val="134"/>
          </rPr>
          <t xml:space="preserve">Profº Walter Salomão Gouvêa:
</t>
        </r>
        <r>
          <rPr>
            <sz val="9"/>
            <rFont val="Segoe UI"/>
            <charset val="134"/>
          </rPr>
          <t xml:space="preserve">TERCEIRIZAÇÃO. </t>
        </r>
        <r>
          <rPr>
            <b/>
            <sz val="12"/>
            <color rgb="FFFF0000"/>
            <rFont val="Segoe UI"/>
            <charset val="134"/>
          </rPr>
          <t>Acórdão nº 1186/2017 - TCU - Plenário</t>
        </r>
        <r>
          <rPr>
            <b/>
            <sz val="12"/>
            <rFont val="Segoe UI"/>
            <charset val="134"/>
          </rPr>
          <t xml:space="preserve">.
</t>
        </r>
        <r>
          <rPr>
            <sz val="9"/>
            <rFont val="Segoe UI"/>
            <charset val="134"/>
          </rPr>
          <t xml:space="preserve">
9.2. determinar ao Tribunal Regional do Trabalho da 6ª Região que, nas futuras contratações de mão de obra terceirizada, esteja expresso na minuta do contrato que a </t>
        </r>
        <r>
          <rPr>
            <b/>
            <sz val="12"/>
            <color rgb="FFFF0000"/>
            <rFont val="Segoe UI"/>
            <charset val="134"/>
          </rPr>
          <t>parcela mensal a título de aviso prévio trabalhado será no percentual máximo de 1,94% no primeiro ano</t>
        </r>
        <r>
          <rPr>
            <sz val="9"/>
            <rFont val="Segoe UI"/>
            <charset val="134"/>
          </rPr>
          <t xml:space="preserve">, nos termos dos Acórdãos 1904/2007-TCU-Plenário e 3006/2010- TCU-Plenário, e, </t>
        </r>
        <r>
          <rPr>
            <b/>
            <sz val="12"/>
            <color rgb="FFFF0000"/>
            <rFont val="Segoe UI"/>
            <charset val="134"/>
          </rPr>
          <t>em caso de prorrogação do contrato, o percentual máximo dessa parcela será de 0,194% a cada ano de prorrogação, a ser incluído por ocasião da formulação do aditivo da prorrogação do contrato</t>
        </r>
        <r>
          <rPr>
            <sz val="9"/>
            <rFont val="Segoe UI"/>
            <charset val="134"/>
          </rPr>
          <t>, conforme ditames da Lei 12.506/2011</t>
        </r>
      </text>
    </comment>
    <comment ref="E85" authorId="0" shapeId="0" xr:uid="{00000000-0006-0000-0400-00000D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Os itens que contemplam o módulo 4 se referem ao custo dos dias trabalhados pelo 
</t>
        </r>
        <r>
          <rPr>
            <b/>
            <u/>
            <sz val="9"/>
            <color rgb="FF0000FF"/>
            <rFont val="Segoe UI"/>
            <charset val="134"/>
          </rPr>
          <t>repositor/substitut</t>
        </r>
        <r>
          <rPr>
            <b/>
            <u/>
            <sz val="9"/>
            <rFont val="Segoe UI"/>
            <charset val="134"/>
          </rPr>
          <t>o que por ventura venha cobrir o empregado</t>
        </r>
        <r>
          <rPr>
            <sz val="9"/>
            <rFont val="Segoe UI"/>
            <charset val="134"/>
          </rPr>
          <t xml:space="preserve"> nos casos de </t>
        </r>
        <r>
          <rPr>
            <b/>
            <sz val="9"/>
            <color rgb="FF0000FF"/>
            <rFont val="Segoe UI"/>
            <charset val="134"/>
          </rPr>
          <t>Ausências Legais 
(Submódulo 4.1)</t>
        </r>
        <r>
          <rPr>
            <sz val="9"/>
            <rFont val="Segoe UI"/>
            <charset val="134"/>
          </rPr>
          <t xml:space="preserve"> e/ou na</t>
        </r>
        <r>
          <rPr>
            <b/>
            <sz val="9"/>
            <color rgb="FF0000FF"/>
            <rFont val="Segoe UI"/>
            <charset val="134"/>
          </rPr>
          <t xml:space="preserve"> Intrajornada (Submódulo 4.2)</t>
        </r>
        <r>
          <rPr>
            <sz val="9"/>
            <rFont val="Segoe UI"/>
            <charset val="134"/>
          </rPr>
          <t xml:space="preserve">, a depender da prestação do serviço. 
</t>
        </r>
        <r>
          <rPr>
            <b/>
            <sz val="9"/>
            <color rgb="FFFF0000"/>
            <rFont val="Segoe UI"/>
            <charset val="134"/>
          </rPr>
          <t>Nota 2</t>
        </r>
        <r>
          <rPr>
            <sz val="9"/>
            <rFont val="Segoe UI"/>
            <charset val="134"/>
          </rPr>
          <t>:</t>
        </r>
        <r>
          <rPr>
            <b/>
            <sz val="9"/>
            <color rgb="FF0000FF"/>
            <rFont val="Segoe UI"/>
            <charset val="134"/>
          </rPr>
          <t xml:space="preserve"> Haverá a incidência do Submódulo 2.2 sobre esse módulo.
</t>
        </r>
      </text>
    </comment>
    <comment ref="D87" authorId="0" shapeId="0" xr:uid="{00000000-0006-0000-0400-00000E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As alíneas de </t>
        </r>
        <r>
          <rPr>
            <b/>
            <sz val="9"/>
            <rFont val="Segoe UI"/>
            <charset val="134"/>
          </rPr>
          <t>"A" a "F"</t>
        </r>
        <r>
          <rPr>
            <sz val="9"/>
            <rFont val="Segoe UI"/>
            <charset val="134"/>
          </rPr>
          <t xml:space="preserve"> referem-se </t>
        </r>
        <r>
          <rPr>
            <b/>
            <u/>
            <sz val="9"/>
            <color rgb="FF0000FF"/>
            <rFont val="Segoe UI"/>
            <charset val="134"/>
          </rPr>
          <t>SOMENTE</t>
        </r>
        <r>
          <rPr>
            <b/>
            <sz val="9"/>
            <color rgb="FF0000FF"/>
            <rFont val="Segoe UI"/>
            <charset val="134"/>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88" authorId="0" shapeId="0" xr:uid="{00000000-0006-0000-0400-00000F000000}">
      <text>
        <r>
          <rPr>
            <sz val="11"/>
            <color rgb="FF000000"/>
            <rFont val="Calibri"/>
            <charset val="134"/>
          </rPr>
          <t xml:space="preserve">Igor Braun:
</t>
        </r>
        <r>
          <rPr>
            <sz val="9"/>
            <color rgb="FF000000"/>
            <rFont val="Segoe UI"/>
            <charset val="1"/>
          </rPr>
          <t>Não se considera férias na contratação de 6 meses</t>
        </r>
      </text>
    </comment>
    <comment ref="D89" authorId="0" shapeId="0" xr:uid="{00000000-0006-0000-0400-000010000000}">
      <text>
        <r>
          <rPr>
            <sz val="11"/>
            <color rgb="FF000000"/>
            <rFont val="Calibri"/>
            <charset val="134"/>
          </rPr>
          <t xml:space="preserve">Igor Braun:
</t>
        </r>
        <r>
          <rPr>
            <sz val="9"/>
            <color rgb="FF000000"/>
            <rFont val="Segoe UI"/>
            <family val="2"/>
            <charset val="1"/>
          </rPr>
          <t>Por se tratar de contratação pelo prazo de 6 meses fica estabelecida a fração de "1/2" equivalente a 1 dia estimado para falta.</t>
        </r>
      </text>
    </comment>
    <comment ref="D90" authorId="0" shapeId="0" xr:uid="{00000000-0006-0000-0400-000011000000}">
      <text>
        <r>
          <rPr>
            <sz val="11"/>
            <color rgb="FF000000"/>
            <rFont val="Calibri"/>
            <charset val="134"/>
          </rPr>
          <t xml:space="preserve">Igor Braun:
</t>
        </r>
        <r>
          <rPr>
            <sz val="9"/>
            <color rgb="FF000000"/>
            <rFont val="Segoe UI"/>
            <family val="2"/>
            <charset val="1"/>
          </rPr>
          <t>Aqui a estimativa de ocorrência baixou para 1%, antes 2% por se tratar de contratação por 6 meses e não 12</t>
        </r>
      </text>
    </comment>
    <comment ref="D91" authorId="0" shapeId="0" xr:uid="{00000000-0006-0000-0400-000012000000}">
      <text>
        <r>
          <rPr>
            <sz val="11"/>
            <color rgb="FF000000"/>
            <rFont val="Calibri"/>
            <charset val="134"/>
          </rPr>
          <t xml:space="preserve">Igor Braun:
</t>
        </r>
        <r>
          <rPr>
            <sz val="9"/>
            <color rgb="FF000000"/>
            <rFont val="Segoe UI"/>
            <family val="2"/>
            <charset val="1"/>
          </rPr>
          <t>Estimativa de ocorrência baixou para 1%, antes 2% por se tratar de contratação emergencial de 6 meses e não 12.</t>
        </r>
      </text>
    </comment>
    <comment ref="D96" authorId="0" shapeId="0" xr:uid="{00000000-0006-0000-0400-000013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t>
        </r>
        <r>
          <rPr>
            <b/>
            <u/>
            <sz val="9"/>
            <color rgb="FF0000FF"/>
            <rFont val="Segoe UI"/>
            <charset val="134"/>
          </rPr>
          <t xml:space="preserve">quando houver </t>
        </r>
        <r>
          <rPr>
            <b/>
            <sz val="9"/>
            <color rgb="FF0000FF"/>
            <rFont val="Segoe UI"/>
            <charset val="134"/>
          </rPr>
          <t xml:space="preserve">necessidade de reposição de um empregado durante sua ausência nos casos de intervalo para repouso ou alimentação </t>
        </r>
        <r>
          <rPr>
            <b/>
            <u/>
            <sz val="9"/>
            <color rgb="FF0000FF"/>
            <rFont val="Segoe UI"/>
            <charset val="134"/>
          </rPr>
          <t>deve-se contemplar o Submódulo 4.2</t>
        </r>
      </text>
    </comment>
    <comment ref="D106" authorId="0" shapeId="0" xr:uid="{00000000-0006-0000-0400-000014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valores mensais por empregado.</t>
        </r>
      </text>
    </comment>
    <comment ref="E109" authorId="0" shapeId="0" xr:uid="{00000000-0006-0000-0400-000015000000}">
      <text>
        <r>
          <rPr>
            <sz val="11"/>
            <color rgb="FF000000"/>
            <rFont val="Calibri"/>
            <charset val="134"/>
          </rPr>
          <t xml:space="preserve">Igor Braun:
</t>
        </r>
        <r>
          <rPr>
            <sz val="9"/>
            <color rgb="FF000000"/>
            <rFont val="Segoe UI"/>
            <family val="2"/>
            <charset val="1"/>
          </rPr>
          <t>Ajustada a fórmula para Equipamento noturno (estava diurno)</t>
        </r>
      </text>
    </comment>
    <comment ref="D119" authorId="0" shapeId="0" xr:uid="{00000000-0006-0000-0400-000016000000}">
      <text>
        <r>
          <rPr>
            <sz val="11"/>
            <color rgb="FF000000"/>
            <rFont val="Calibri"/>
            <charset val="134"/>
          </rPr>
          <t xml:space="preserve">Profº Walter Salomão Gouvêa:
</t>
        </r>
        <r>
          <rPr>
            <sz val="9"/>
            <rFont val="Segoe UI"/>
            <charset val="134"/>
          </rPr>
          <t xml:space="preserve">
</t>
        </r>
        <r>
          <rPr>
            <b/>
            <sz val="9"/>
            <color rgb="FFFF0000"/>
            <rFont val="Segoe UI"/>
            <charset val="134"/>
          </rPr>
          <t>Nota 1</t>
        </r>
        <r>
          <rPr>
            <b/>
            <sz val="9"/>
            <rFont val="Segoe UI"/>
            <charset val="134"/>
          </rPr>
          <t>:</t>
        </r>
        <r>
          <rPr>
            <sz val="9"/>
            <rFont val="Segoe UI"/>
            <charset val="134"/>
          </rPr>
          <t xml:space="preserve">  Custos Indiretos, Tributos e Lucro por empregado. 
</t>
        </r>
        <r>
          <rPr>
            <b/>
            <sz val="9"/>
            <color rgb="FFFF0000"/>
            <rFont val="Segoe UI"/>
            <charset val="134"/>
          </rPr>
          <t>Nota 2</t>
        </r>
        <r>
          <rPr>
            <sz val="9"/>
            <rFont val="Segoe UI"/>
            <charset val="134"/>
          </rPr>
          <t>:</t>
        </r>
        <r>
          <rPr>
            <b/>
            <sz val="9"/>
            <color rgb="FF0000FF"/>
            <rFont val="Segoe UI"/>
            <charset val="134"/>
          </rPr>
          <t xml:space="preserve"> O valor referente a TRIBUTOS é obtido aplicando-se o percentual sobre o valor do FATURAMENTO. 
</t>
        </r>
      </text>
    </comment>
    <comment ref="C122" authorId="0" shapeId="0" xr:uid="{00000000-0006-0000-0400-000017000000}">
      <text>
        <r>
          <rPr>
            <sz val="11"/>
            <color rgb="FF000000"/>
            <rFont val="Calibri"/>
            <charset val="134"/>
          </rPr>
          <t xml:space="preserve">Prof. Walter:
</t>
        </r>
        <r>
          <rPr>
            <sz val="12"/>
            <rFont val="Tahoma"/>
            <charset val="134"/>
          </rPr>
          <t>Os tributos são calculados sobre o FATURAMENTO. 
COMO? Somam-se os tributos (</t>
        </r>
        <r>
          <rPr>
            <b/>
            <sz val="12"/>
            <rFont val="Tahoma"/>
            <charset val="134"/>
          </rPr>
          <t>por ex</t>
        </r>
        <r>
          <rPr>
            <sz val="12"/>
            <rFont val="Tahoma"/>
            <charset val="134"/>
          </rPr>
          <t xml:space="preserve">.: PIS, COFINS e ISS = 8,65) subtrai-se de 100 obtendo-se 9,135/100 = 0,9135, que representa os tributos a serem pagos </t>
        </r>
        <r>
          <rPr>
            <u/>
            <sz val="12"/>
            <rFont val="Tahoma"/>
            <charset val="134"/>
          </rPr>
          <t>sem que o faturamento</t>
        </r>
        <r>
          <rPr>
            <sz val="12"/>
            <rFont val="Tahoma"/>
            <charset val="134"/>
          </rPr>
          <t xml:space="preserve"> seja alterado. 
Trata-se de fórmula circular denominada "</t>
        </r>
        <r>
          <rPr>
            <sz val="12"/>
            <color rgb="FFFF0000"/>
            <rFont val="Tahoma"/>
            <charset val="134"/>
          </rPr>
          <t>CÁLCULO POR DENTRO</t>
        </r>
        <r>
          <rPr>
            <sz val="12"/>
            <rFont val="Tahoma"/>
            <charset val="134"/>
          </rPr>
          <t xml:space="preserve">" 
FÓRMULA: 100-8,65/100 = 0,935
                 0,935 / FATURAMENTO = </t>
        </r>
        <r>
          <rPr>
            <u/>
            <sz val="12"/>
            <rFont val="Tahoma"/>
            <charset val="134"/>
          </rPr>
          <t>VALOR SOBRE O QUAL SERÁ CALCULADO</t>
        </r>
        <r>
          <rPr>
            <sz val="12"/>
            <rFont val="Tahoma"/>
            <charset val="134"/>
          </rPr>
          <t xml:space="preserve"> O </t>
        </r>
        <r>
          <rPr>
            <b/>
            <sz val="12"/>
            <rFont val="Tahoma"/>
            <charset val="134"/>
          </rPr>
          <t>PIS,</t>
        </r>
        <r>
          <rPr>
            <sz val="12"/>
            <rFont val="Tahoma"/>
            <charset val="134"/>
          </rPr>
          <t xml:space="preserve"> A </t>
        </r>
        <r>
          <rPr>
            <b/>
            <sz val="12"/>
            <rFont val="Tahoma"/>
            <charset val="134"/>
          </rPr>
          <t>COFINS</t>
        </r>
        <r>
          <rPr>
            <sz val="12"/>
            <rFont val="Tahoma"/>
            <charset val="134"/>
          </rPr>
          <t xml:space="preserve"> E O </t>
        </r>
        <r>
          <rPr>
            <b/>
            <sz val="12"/>
            <rFont val="Tahoma"/>
            <charset val="134"/>
          </rPr>
          <t xml:space="preserve">ISS
</t>
        </r>
        <r>
          <rPr>
            <sz val="12"/>
            <rFont val="Tahoma"/>
            <charset val="134"/>
          </rPr>
          <t xml:space="preserve">
</t>
        </r>
        <r>
          <rPr>
            <sz val="9"/>
            <rFont val="Tahoma"/>
            <charset val="134"/>
          </rPr>
          <t xml:space="preserve">
 </t>
        </r>
      </text>
    </comment>
    <comment ref="F132" authorId="0" shapeId="0" xr:uid="{00000000-0006-0000-0400-000018000000}">
      <text>
        <r>
          <rPr>
            <sz val="11"/>
            <color rgb="FF000000"/>
            <rFont val="Calibri"/>
            <charset val="134"/>
          </rPr>
          <t xml:space="preserve">Profº Walter S. Gouvêa
</t>
        </r>
        <r>
          <rPr>
            <sz val="9"/>
            <rFont val="Segoe UI"/>
            <charset val="134"/>
          </rPr>
          <t xml:space="preserve">
VALE TRANSPORTE - CONTRIBUIÇÃO DO EMPREGADO:  6% CALCULADO SOBRE O PISO SALARIAL (NÃO SOBRE A REMUNERAÇÃO)
</t>
        </r>
      </text>
    </comment>
  </commentList>
</comments>
</file>

<file path=xl/sharedStrings.xml><?xml version="1.0" encoding="utf-8"?>
<sst xmlns="http://schemas.openxmlformats.org/spreadsheetml/2006/main" count="859" uniqueCount="314">
  <si>
    <t>Informações iniciais</t>
  </si>
  <si>
    <t>Função</t>
  </si>
  <si>
    <t>Salário</t>
  </si>
  <si>
    <t>Periculosidade</t>
  </si>
  <si>
    <t xml:space="preserve">PARÁGRAFO PRIMEIRO: Para fins de discriminação do reajuste concedido do caput, o empregado vigilante que trabalha na escala de 12X36, terá direito a receber as seguintes parcelas: piso salarial de R$ 1.375,58 (um mil trezentos e setenta e cinco reais e cinquenta e oito centavos); periculosidade de 30% (trinta por cento), calculada sobre o piso salarial no valor nominal de R$ 412,67 (quatrocentos e doze reais e sessenta e sete centavos); vale alimentação no valor de R$ 22,00 (vinte e dois reais), por dia efetivamente trabalhado e, plano odontológico no valor de R$ 20,00 (vinte reais). </t>
  </si>
  <si>
    <t>Vigilante</t>
  </si>
  <si>
    <t>OBS.: Informação salarial conforme Convenção Coletiva de Trabalho registrada no MTE sob n.º PB000067/2023.</t>
  </si>
  <si>
    <t>Auxílio Alimentação</t>
  </si>
  <si>
    <t>Regime 12 x 36 h</t>
  </si>
  <si>
    <t xml:space="preserve">PARÁGRAFO PRIMEIRO: A parcela referente ao auxílio alimentação, em qualquer forma de sua concessão, seja através de pecúnia ou vale, não constitui salário in natura, nos termos do Art. 3º, da Lei 6.321/76, c/c Arts. 4º e 6º Decreto nº. 5, de 05 de janeiro de 1991. PARÁGRAFO SEGUNDO: As empresas descontarão, em razão da concessão do vale-alimentação e representando a contrapartida dos empregados, a importância limite por dia de R$ 4,40 (quatro reais e quarenta centavos), o que corresponde a 20% (vinte por cento) do total diário do benefício. </t>
  </si>
  <si>
    <t xml:space="preserve">Valor Convenção por dia </t>
  </si>
  <si>
    <t>Valor provisionado para 15 dias</t>
  </si>
  <si>
    <t>Auxílio Funeral</t>
  </si>
  <si>
    <t>-</t>
  </si>
  <si>
    <t>PARÁGRAFO SEGUNDO: Ficam dispensados da contribuição pertinente ao auxílio funeral os empregadores que contratarem apólice de seguro de vida com a inclusão de cobertura securitária abrangendo as despesas com funeral. Sendo assim, não foi provisionado na planilha de custos o valor referente ao auxílio funeral.</t>
  </si>
  <si>
    <t>Benefício Odontológico</t>
  </si>
  <si>
    <t>CLÁUSULA DÉCIMA TERCEIRA - DO PLANO ODONTOLÓGICO As empresas obrigam-se a realizar a contratação de plano odontológico, exclusivamente para o empregado, não se estendendo o presente benefício aos seus beneficiários legais, ficando a referida contratação sob a responsabilidade da empregadora restando desde já estipulado que o valor do plano odontológico não será superior a R$ 20,00 (vinte reais) por empregado.</t>
  </si>
  <si>
    <t>MAPA DE PREÇOS</t>
  </si>
  <si>
    <t>SEGURO DE VIDA</t>
  </si>
  <si>
    <t>Detalhamento</t>
  </si>
  <si>
    <t>Item</t>
  </si>
  <si>
    <t>Quantidade</t>
  </si>
  <si>
    <t>Unidade</t>
  </si>
  <si>
    <t>Descrição</t>
  </si>
  <si>
    <t>CATSER</t>
  </si>
  <si>
    <t>Preço 
Unitário</t>
  </si>
  <si>
    <t>Preço 
Referencial</t>
  </si>
  <si>
    <t>Coeficiente de Variação</t>
  </si>
  <si>
    <t>Média</t>
  </si>
  <si>
    <t>Mediana</t>
  </si>
  <si>
    <t>Metodologia para obtenção do preço unitário referencial</t>
  </si>
  <si>
    <t>Serviço</t>
  </si>
  <si>
    <t>Seguro de Vida</t>
  </si>
  <si>
    <t>CUSTO ESTIMADO</t>
  </si>
  <si>
    <t>CUSTO PROVISIONADO NA PLANILHA</t>
  </si>
  <si>
    <t>CLÁUSULA DÉCIMA QUINTA - SEGURO DE VIDA Os empregadores obrigam-se a realizar seguro de vida individual ou em grupo de seus empregados, obedecendo ao preconizado na Lei nº 7.102/83 e Decreto nº 89.056/83, garantindo indenização em caso de morte acidental ou natural, independente da causa, bem como em caso de invalidez permanente, desde que decorrentes de sinistros ocorridos no desempenho de suas atividades funcionais, conforme estabelece a Resolução n° 05/84 do Conselho Nacional de Seguros Privados. Obedecendo aos valores constantes no item "1.1." da Resolução do Conselho Nacional de Seguro Privados nº 05/84. Conforme Cláusula  DÉCIMA QUARTA, o seguro de vida contratado deverá possuir cobertura securitária abrangendo as despesas com funeral.</t>
  </si>
  <si>
    <t xml:space="preserve">Os licitantes, quando tributados pelo regime de incidência não-cumulativa de PIS e COFINS, deverão cotar na planilha de custos e formação de preços o detalhamento dos componentes dos seus custos e as alíquotas médias efetivamente recolhidas dessas contribuições. </t>
  </si>
  <si>
    <t xml:space="preserve">           MAPA DE PREÇOS PARA COMPOSIÇÃO DO VALOR DE REFERÊNCIA </t>
  </si>
  <si>
    <t>Uniforme para 01 vigilante</t>
  </si>
  <si>
    <t>Código</t>
  </si>
  <si>
    <t>Quant.</t>
  </si>
  <si>
    <t>Valor unitário</t>
  </si>
  <si>
    <t>Valor de Referência</t>
  </si>
  <si>
    <t>Preço 1</t>
  </si>
  <si>
    <t>Preço 2</t>
  </si>
  <si>
    <t>Preço 3</t>
  </si>
  <si>
    <t>Preço 4</t>
  </si>
  <si>
    <t>Preço 5</t>
  </si>
  <si>
    <t>Desvio Padrão</t>
  </si>
  <si>
    <t>Método a utilizar</t>
  </si>
  <si>
    <t>Fonte da pesquisa</t>
  </si>
  <si>
    <t>Valor total dos itens</t>
  </si>
  <si>
    <t xml:space="preserve">Materiais </t>
  </si>
  <si>
    <t xml:space="preserve">Equipamentos </t>
  </si>
  <si>
    <t>Total</t>
  </si>
  <si>
    <t xml:space="preserve"> </t>
  </si>
  <si>
    <t xml:space="preserve">Multiplica-se por 10%, equivalente ao percentual  da depreciação do equip. ao ano  </t>
  </si>
  <si>
    <t>PLANILHA DE CUSTOS E FORMAÇÃO DE PREÇOS</t>
  </si>
  <si>
    <t>EXEQUIBILIDADE</t>
  </si>
  <si>
    <t>REPACTUAÇÃO</t>
  </si>
  <si>
    <t>n1</t>
  </si>
  <si>
    <t>23096.035274/2023-06</t>
  </si>
  <si>
    <t>DIA:xx/xx/2023</t>
  </si>
  <si>
    <t>Discriminação dos Serviços (dados referentes à contratação)</t>
  </si>
  <si>
    <t>A</t>
  </si>
  <si>
    <t>Data de apresentação da proposta (dia/mês/ano)</t>
  </si>
  <si>
    <t>xx/xx/2023</t>
  </si>
  <si>
    <t>ETAPA I</t>
  </si>
  <si>
    <t>B</t>
  </si>
  <si>
    <t>Município/UF</t>
  </si>
  <si>
    <t>Cajazeiras-PB</t>
  </si>
  <si>
    <t>CUSTOS OBRIGATÓRIOS (C.O.)</t>
  </si>
  <si>
    <t>C</t>
  </si>
  <si>
    <t>Ano Acordo, Convenção ou Dissídio Coletivo</t>
  </si>
  <si>
    <t xml:space="preserve">PB000067/2023 </t>
  </si>
  <si>
    <t>TOTAL ETAPA I</t>
  </si>
  <si>
    <t>D</t>
  </si>
  <si>
    <t>Número de meses de execução contratual</t>
  </si>
  <si>
    <t>180 dias</t>
  </si>
  <si>
    <t>Identificação do Serviço</t>
  </si>
  <si>
    <t>ETAPA II</t>
  </si>
  <si>
    <t>Tipo de Serviço</t>
  </si>
  <si>
    <t>Unidade de Medida</t>
  </si>
  <si>
    <t>Quantidade Total a Contratar (em função da Unidade de Medida)</t>
  </si>
  <si>
    <t>RETENÇÕES, DEDUÇÕES E AMORTIZAÇÕES</t>
  </si>
  <si>
    <t>SERVIÇO DE VIGILÂNCIA ARMADA - 12X36 - Diurno</t>
  </si>
  <si>
    <t xml:space="preserve">INSS </t>
  </si>
  <si>
    <t>DEDUÇÕES</t>
  </si>
  <si>
    <t>VALE TRANSPORTE</t>
  </si>
  <si>
    <t>MÃO DE OBRA</t>
  </si>
  <si>
    <t>VALE ALIMENTAÇÃO</t>
  </si>
  <si>
    <t>Mão de obra vinculada à execução contratual</t>
  </si>
  <si>
    <t>Dados para composição dos custos referente à mão de obra</t>
  </si>
  <si>
    <t>Valor (R$)</t>
  </si>
  <si>
    <t>TOTAL DAS DEDUÇÕES</t>
  </si>
  <si>
    <t>Tipo de Serviço (mesmo serviço com características distintas)</t>
  </si>
  <si>
    <t>VALOR TOTAL EMPREG.</t>
  </si>
  <si>
    <t xml:space="preserve">Classificação Brasileira de Ocupações (CBO) </t>
  </si>
  <si>
    <t>CBO - 5173-30</t>
  </si>
  <si>
    <t>VALOR INCIDÊNCIA 11% INSS</t>
  </si>
  <si>
    <t>Salário Normativo da Categoria Profissional</t>
  </si>
  <si>
    <t>Categoria Profissional (vinculada à execução contratual)</t>
  </si>
  <si>
    <t xml:space="preserve">IRPJ </t>
  </si>
  <si>
    <t>Data-Base da Categoria (dia/mês/ano)</t>
  </si>
  <si>
    <t>COM MATERIAL: 1,2%</t>
  </si>
  <si>
    <t>MÓDULO 1 : COMPOSIÇÃO DA REMUNERAÇÃO</t>
  </si>
  <si>
    <t>SEM MATERIAL: 4,8%</t>
  </si>
  <si>
    <t>Composição da Remuneração</t>
  </si>
  <si>
    <t>(NOTA 1 e 2)</t>
  </si>
  <si>
    <t>VALOR TOTAL EMPREG. (1,2%)</t>
  </si>
  <si>
    <t>Salário-Base</t>
  </si>
  <si>
    <t>M, CCT</t>
  </si>
  <si>
    <t>Adicional de Periculosidade</t>
  </si>
  <si>
    <t>CSLL</t>
  </si>
  <si>
    <t>NM</t>
  </si>
  <si>
    <t>Adicional de Insalubridade</t>
  </si>
  <si>
    <t>10%,20%,40% s/ Salário Mínimo OU conforme a CCT</t>
  </si>
  <si>
    <t>Adicional Noturno</t>
  </si>
  <si>
    <t>E</t>
  </si>
  <si>
    <t xml:space="preserve">Adicional de Hora Noturna Reduzida </t>
  </si>
  <si>
    <t>+ 1 hora por dia trabalhado</t>
  </si>
  <si>
    <t>COFINS</t>
  </si>
  <si>
    <t>F</t>
  </si>
  <si>
    <t>Outros</t>
  </si>
  <si>
    <t>TOTAL</t>
  </si>
  <si>
    <t>PIS/PASEP</t>
  </si>
  <si>
    <t>MÓDULO 1:   TOTAL</t>
  </si>
  <si>
    <t xml:space="preserve"> MÓDULO 2: ENCARGOS E BENEFÍCIOS ANUAIS, MENSAIS E DIÁRIOS</t>
  </si>
  <si>
    <t>SUBMÓDULO 2.1   -  DÉCIMO TERCEIRO SALÁRIO, FÉRIAS E ADICIONAL DE FÉRIAS</t>
  </si>
  <si>
    <t>ISSQN ( 2% a 5%) vide planilha</t>
  </si>
  <si>
    <t>2.1</t>
  </si>
  <si>
    <t>13º  Salário, Férias e Adicional de Férias</t>
  </si>
  <si>
    <t>13º (décimo terceiro) Salário</t>
  </si>
  <si>
    <t>Férias e Adicional de Férias</t>
  </si>
  <si>
    <t>TOTAL - ETAPA II</t>
  </si>
  <si>
    <t>SUBMÓDULO 2.1:   TOTAL</t>
  </si>
  <si>
    <t xml:space="preserve">BASE DE CÁLCULO PARA O MÓDULO 2.2 </t>
  </si>
  <si>
    <t xml:space="preserve"> MÓDULO 1</t>
  </si>
  <si>
    <t>TOTAL: CUSTOS OBRIGATÓRIOS + RETENÇÕES</t>
  </si>
  <si>
    <t xml:space="preserve"> MÓDULO 2.1</t>
  </si>
  <si>
    <t>SUBMÓDULO 2.2 – ENCARGOS PREVIDENCIÁRIOS (GPS), FUNDO DE GARANTIA POR TEMPO DE SERVIÇOS (FGTS) E OUTRAS CONTRIBUIÇÕES</t>
  </si>
  <si>
    <t>2.2</t>
  </si>
  <si>
    <t>GPS, FGTS e outras contribuições</t>
  </si>
  <si>
    <t>(NOTA 1, 2, e 3)</t>
  </si>
  <si>
    <t>RETENÇÃO 11% - IN 971</t>
  </si>
  <si>
    <t>SALÁRIO EDUCAÇÃO</t>
  </si>
  <si>
    <t xml:space="preserve">ETAPA III </t>
  </si>
  <si>
    <t>Pegar "cotação" em editais semelhantes para média desse percentual</t>
  </si>
  <si>
    <t>SESI / SESC</t>
  </si>
  <si>
    <t>DEMONSTRAÇÃO DA EXEQUIBILIDADE</t>
  </si>
  <si>
    <t>SENAI / SENAC</t>
  </si>
  <si>
    <t>Nº DE POSTOS DO CONTRATO</t>
  </si>
  <si>
    <t>SEBRAE</t>
  </si>
  <si>
    <t>G</t>
  </si>
  <si>
    <t>INCRA</t>
  </si>
  <si>
    <t>H</t>
  </si>
  <si>
    <t>FGTS</t>
  </si>
  <si>
    <t>VALOR MENSAL DO CONTRATO</t>
  </si>
  <si>
    <t>SUBMÓDULO 2.3   -  BENEFÍCIOS MENSAIS E DIÁRIOS</t>
  </si>
  <si>
    <t>2.3</t>
  </si>
  <si>
    <t>Benefícios Mensais e Diários</t>
  </si>
  <si>
    <t>SALDO DA EXEQUIBILIDADE</t>
  </si>
  <si>
    <t xml:space="preserve">Transporte </t>
  </si>
  <si>
    <t>=TRUNCAR((((365/12)/2)*(6*2))-($E$27*6%);2)</t>
  </si>
  <si>
    <t>M, DEC.</t>
  </si>
  <si>
    <t xml:space="preserve">Auxílio Refeição/Alimentação </t>
  </si>
  <si>
    <t>22 por mes?</t>
  </si>
  <si>
    <t>Foi reduzido os 20% da cota-participação do empregado</t>
  </si>
  <si>
    <t>Auxílio Odontológico</t>
  </si>
  <si>
    <t xml:space="preserve">INTERVALO INTRAJORNADA (NÃO USUFRUÍDO PELO EMPREGADO) </t>
  </si>
  <si>
    <t>Dia do vigilante</t>
  </si>
  <si>
    <t xml:space="preserve">TOTAL </t>
  </si>
  <si>
    <t>QUADRO-RESUMO DO MÓDULO 2 - ENCARGOS E BENEFÍCIOS ANUAIS, MENSAIS E DIÁRIOS</t>
  </si>
  <si>
    <t xml:space="preserve"> Encargos e Benefícios Anuais, Mensais e Diários </t>
  </si>
  <si>
    <t>MÓDULO 3 - PROVISÃO PARA RESCISÃO</t>
  </si>
  <si>
    <t>Provisão para Rescisão</t>
  </si>
  <si>
    <t>Aviso Prévio Indenizado</t>
  </si>
  <si>
    <t>Aviso Prévio Trabalhado</t>
  </si>
  <si>
    <t>M APÓS PRORROGAÇÃO = 0.194%</t>
  </si>
  <si>
    <t>Incidência de GPS, FGTS e outras contribuições sobre o Aviso Prévio Trabalhado (IN 07/18)</t>
  </si>
  <si>
    <t>Considerando que haverá o cumprimento do APT</t>
  </si>
  <si>
    <t>BASE DE CÁLCULO PARA O MÓDULO 4 = MÓDULO 1 + MÓDULO 2 + MÓDULO 3</t>
  </si>
  <si>
    <t>MÓDULO 2</t>
  </si>
  <si>
    <t xml:space="preserve"> MÓDULO 3</t>
  </si>
  <si>
    <t>MÓDULO 4 - CUSTO DE REPOSIÇÃO DO PROFISSIONAL AUSENTE</t>
  </si>
  <si>
    <t>SUBMÓDULO 4.1 - AUSÊNCIAS LEGAIS</t>
  </si>
  <si>
    <t>4.1</t>
  </si>
  <si>
    <t>Substituto nas Ausências Legais (IN 07/18)</t>
  </si>
  <si>
    <t>(NOTA 1)</t>
  </si>
  <si>
    <t>Substituto na cobertura de Férias (IN 07/18)</t>
  </si>
  <si>
    <t>Não considera férias na contratação de 6 meses</t>
  </si>
  <si>
    <t>Substituto na cobertura de Ausências Legais (IN 07/18)</t>
  </si>
  <si>
    <t>Substituto na cobertura de Licença-Paternidade (IN 07/18)</t>
  </si>
  <si>
    <t>Substituto na cobertura de Ausência por acidente de trabalho (IN 07/18)</t>
  </si>
  <si>
    <t>Substituto na cobertura de Afastamento Maternidade (IN 07/18)</t>
  </si>
  <si>
    <t>Não considera maternidade na contratação de 6 meses</t>
  </si>
  <si>
    <t>Substituto na cobertura de Outras ausências (especificar) (IN 07/18)</t>
  </si>
  <si>
    <t>SUBMÓDULO 4.2 - INTRAJORNADA</t>
  </si>
  <si>
    <t>4.2</t>
  </si>
  <si>
    <t>Intrajornada</t>
  </si>
  <si>
    <t>QUADRO-RESUMO DO MÓDULO 4 - CUSTO DE REPOSIÇÃO DO PROFISSIONAL AUSENTE</t>
  </si>
  <si>
    <t>Custo de Reposição do Profissional Ausente</t>
  </si>
  <si>
    <t>Ausências Legais</t>
  </si>
  <si>
    <t>MÓDULO 4:   TOTAL</t>
  </si>
  <si>
    <t>MÓDULO 5 - INSUMOS DIVERSOS</t>
  </si>
  <si>
    <t>Insumos Diversos</t>
  </si>
  <si>
    <t>Uniformes</t>
  </si>
  <si>
    <t>=ARRED(núm;núm_dígitos)</t>
  </si>
  <si>
    <t>M, APL. IND.</t>
  </si>
  <si>
    <t>=TRUNCAR(núm;núm_dígitos)</t>
  </si>
  <si>
    <t>TOTAL DE INSUMOS DIVERSOS</t>
  </si>
  <si>
    <t>BASE DE CÁLCULO PARA O MÓDULO 6 = MÓDULO 1 + MÓDULO 2 + MÓDULO 3 + MÓDULO 4 + MÓDULO 5</t>
  </si>
  <si>
    <t>MÓDULO 4</t>
  </si>
  <si>
    <t>MÓDULO 5</t>
  </si>
  <si>
    <t xml:space="preserve">MÓDULO 6 – CUSTOS INDIRETOS, TRIBUTOS E LUCRO </t>
  </si>
  <si>
    <t>nota1</t>
  </si>
  <si>
    <t>nota 2</t>
  </si>
  <si>
    <t>Custos Indiretos, Tributos e Lucro</t>
  </si>
  <si>
    <t>Custos Indiretos</t>
  </si>
  <si>
    <t>Lucro (MT + M6.A)</t>
  </si>
  <si>
    <t xml:space="preserve">  FATURAMENTO  (MT + M6A + M6B)</t>
  </si>
  <si>
    <t>CÁLCULO POR DENTRO</t>
  </si>
  <si>
    <t>Tributos</t>
  </si>
  <si>
    <t>C1. Tributos Federais</t>
  </si>
  <si>
    <t>C.2 Tributos Estaduais (especificar)</t>
  </si>
  <si>
    <t xml:space="preserve">C.3 Tributos Municipais </t>
  </si>
  <si>
    <t>SOMA DOS TRIBUTOS</t>
  </si>
  <si>
    <t>TOTAL DOS CUSTOS INDIRETOS, TRIBUTOS E LUCRO</t>
  </si>
  <si>
    <t>MÓDULO 6:   TOTAL</t>
  </si>
  <si>
    <t xml:space="preserve">QUADRO-RESUMO DO CUSTO POR EMPREGADO </t>
  </si>
  <si>
    <t>Mão-de-obra vinculada à execução contratual (valor por empregado)</t>
  </si>
  <si>
    <t>Módulo 1 – Composição da Remuneração</t>
  </si>
  <si>
    <t xml:space="preserve">Módulo 2 - Encargos e Benefícios Anuais, Mensais e Diários </t>
  </si>
  <si>
    <t xml:space="preserve"> Módulo 3 - Provisão para Rescisão </t>
  </si>
  <si>
    <t xml:space="preserve">Módulo 4 - Custo de Reposição do Profissional Ausente </t>
  </si>
  <si>
    <t xml:space="preserve">Módulo 5 - Insumos Diversos </t>
  </si>
  <si>
    <t>Subtotal (A + B + C + D + E)</t>
  </si>
  <si>
    <t>Módulo 6 – Custos indiretos, tributos e lucro</t>
  </si>
  <si>
    <t>VALOR TOTAL POR EMPREGADO</t>
  </si>
  <si>
    <t xml:space="preserve">SERVIÇO DE VIGILÂNCIA ARMADA - 12X36 - NOTURNO </t>
  </si>
  <si>
    <t xml:space="preserve"> QUADRO RESUMO  – VALOR MENSAL DOS SERVIÇOS</t>
  </si>
  <si>
    <t>Campus</t>
  </si>
  <si>
    <t>Cidade</t>
  </si>
  <si>
    <t>Tipo de serviço
(A)</t>
  </si>
  <si>
    <t>Valor proposto por empregado
(B)</t>
  </si>
  <si>
    <t>Empregados por posto 
(C)</t>
  </si>
  <si>
    <t>Valor  proposta por posto
(D) = (B) x (C)</t>
  </si>
  <si>
    <t>Qtde de postos
(E)</t>
  </si>
  <si>
    <t>Valor total do serviço
(F) = (D) x (E)</t>
  </si>
  <si>
    <t xml:space="preserve">CFP </t>
  </si>
  <si>
    <t>Cajazeiras</t>
  </si>
  <si>
    <t xml:space="preserve"> Valor Mensal dos Serviços</t>
  </si>
  <si>
    <t>Noturno</t>
  </si>
  <si>
    <t xml:space="preserve">LANTERNA NÃO ELÉTRICA, MATERIAL:ALUMÍNIO ANODIZADO, TIPO FOCO:REGULÁVEL ZOOM
MINIMO DE 1 A 2000 VEZES, COMPRIMENTO:200 MM, PESO:300 G, TIPO:TÁTICA MANUAL, APLICAÇÃO:SEGURANÇA,
TENSÃO BATERIA:12 V, LUMINOSIDADE:FORTE, FRACO E INTERMITENTE, BATERIA:RECARREGÁVEL, TIPO
LÂMPADA:CREE LED, POTÊNCIA LÂMPADA:MIN. 38.000 W, FLUXO LUMINOSO:11.000 LM,
ACESSÓRIOS:CARREGADOR BIVOLT; CARREG.ACENDEDOR VEICULAR 12V, ALCANCE:MÍN. 1000 M
</t>
  </si>
  <si>
    <t>unidade</t>
  </si>
  <si>
    <t>ARMA DE FOGO DE PEQUENO PORTE - REVÓLVER / PISTOLA, ARMA DE FOGO DE PEQUENO PORTE - REVOLVER</t>
  </si>
  <si>
    <t>Cartela com 10 unidades</t>
  </si>
  <si>
    <t>MUNIÇÃO COMPATÍVEL COM ARMA CALIBRE 38</t>
  </si>
  <si>
    <t>RÁDIO TRANSCEPTOR, TIPO:PORTÁTIL, QUANTIDADE CANAIS:16 UN, FONTE ALIMENTAÇÃO:PILHA OU BATERIA RECARREGÁVEL, CARACTERÍSTICAS ADICIONAIS:ESPAÇAMENTO PROGRAMÁVEL ENTRE CANAIS DE 12,5/25KHZ, OPERAÇÃO:UHF-FM, ACESSÓRIOS:BATERIA RECARREGÁVEL/TECLADO/CARREGADOR DE BATERIA, FAIXA DE OPERAÇÃO:450 A 470 MHZ, POTENCIA DE SAÍDA:EM RF ATÉ 4 WATTS AJUSTÁVEL VIA SOFTWARE, PLACA:SMARTRUNK II</t>
  </si>
  <si>
    <t>COLETE PROVA TIRO, MATERIAL:FIBRA, TIPO USO:OSTENSIVO, TAMANHO:GRANDE, COMPRIMENTO:52 CM, LARGURA:96 A 110 CM, ÁREA PROTEÇÃO:3.894 MM2</t>
  </si>
  <si>
    <t>Cofre de aço, digital, medidas de
aproximadamente 350 x 500 x 310 mm</t>
  </si>
  <si>
    <t>Livro ata</t>
  </si>
  <si>
    <t>Rolo com 200m</t>
  </si>
  <si>
    <t>FITA SINALIZAÇÃO\, CARACTERÍSTICAS ADICIONAIS:FORMATO CORES EM DIAGONAL\, ZEBRADA\, COR:PRETA E AMARELA\, COMPRIMENTO:200 M\,
LARGURA:7 CM</t>
  </si>
  <si>
    <t xml:space="preserve">CALÇA\, MATERIAL:70% POLIÉSTER E 30% ALGODÃO\, MODELO:RIP STOP\, QUANTIDADE BOLSOS:6\, TIPO BOLSO:2 FRONTAIS CHAPADOS\, 2
TRASEIROS EMBUTIDOS\, 2 LATE\, COR:PRETA\, TAMANHO:SOB MEDIDA\, CARACTERÍSTICAS ADICIONAIS:BOTÃO E BAINHA NA BARRA
CALÇA\, REGULADOR LATERAIS
</t>
  </si>
  <si>
    <t>CINTO VESTUÁRIO, MATERIAL:NÁILON, COR:PRETA, TAMANHO:UNIVERSAL, CARACTERÍSTICAS ADICIONAIS:FECHO RÁPIDO, PLÁSTICO COR PRETA, AJUSTÁVEL, LARGURA:5 CM, TIPO:TÁTICO</t>
  </si>
  <si>
    <t>APITO, MATERIAL:PLÁSTICO, APLICAÇÃO:VIGIA, TAMANHO:MÉDIO, CARACTERÍSTICAS ADICIONAIS:COM CORDÃO</t>
  </si>
  <si>
    <t>Boné, Material Corpo: Brim, Material Aba: Brim, Material Regulador Abertura: Velcro
Modelo: Com Aba</t>
  </si>
  <si>
    <t>CAMISETA, TIPO:MASCULINO, TIPO MANGA:CURTA, TIPO GOLA:REDONDA, COR:BRANCA, TAMANHO:VARIADOS, MATERIAL:100% ALGODÃO</t>
  </si>
  <si>
    <t>CAMISA UNIFORME, MATERIAL:ALGODÃO E POLIÉSTER, TIPO MANGA:CURTA, TIPO COLARINHO:ESPORTE, QUANTIDADE BOLSOS:1 UN, TIPO BOLSO:LADO ESQUERDO COM LOGOMARCA, COR:VARIADA, TAMANHO:VARIADO, TIPO USO:UNISSEX, CARACTERÍSTICAS ADICIONAIS:FRENTE ABERTA COM BOTÕES E CASEADOS, TIPO CAMISA:OPERACIONAL</t>
  </si>
  <si>
    <t>Par</t>
  </si>
  <si>
    <t>Coturno, Material: Couro E Lona
 Tipo Sola: Extra Leve  Cor Lona: Preta
 Cor Couro: Preta Acabamento Superficial Couro: Verniz</t>
  </si>
  <si>
    <t>MEIA VESTUÁRIO MASCULINO, MATERIAL:ALGODÃO, TIPO:ESPORTIVA, COR:BRANCA, TAMANHO:GRANDE, APLICAÇÃO:ADULTO, CARACTERÍSTICAS ADICIONAIS:ATOALHADO</t>
  </si>
  <si>
    <t>CAPA COLETE BALÍSTICO, VESTIMENTA DE PROTECAO PESSOAL</t>
  </si>
  <si>
    <t>Valor total</t>
  </si>
  <si>
    <t>Valor total dos itens para 01 vigilante</t>
  </si>
  <si>
    <t xml:space="preserve">      </t>
  </si>
  <si>
    <t xml:space="preserve">No que se refere aos materiais, ferramentas e equipamentos de proteção individual, uma vez pagos, são de propriedade da CONTRATANTE. </t>
  </si>
  <si>
    <t>No caso dos equipamentos, estes são de propriedade da CONTRATADA, e a CONTRATANTE paga apenas pelo uso, sendo provisionado na planilha de custos e formação de preços o percentual de 10% referente a depreciação.</t>
  </si>
  <si>
    <t>Valor por empregado</t>
  </si>
  <si>
    <t>04 POSTOS</t>
  </si>
  <si>
    <t>08 VIGILANTES</t>
  </si>
  <si>
    <t>Valor por empregado a ser inserido na planilha de custos</t>
  </si>
  <si>
    <r>
      <t xml:space="preserve">CLÁUSULA DÉCIMA SEGUNDA - VALE-TRANSPORTE
As empresas obrigam-se em fornecer vales-transportes para os deslocamentos no percurso
residência/trabalho/residência, ficando definido que os descontos desses vales-transportes não poderão
ultrapassar 6% (seis por cento) do salário-base dos empregados beneficiados, que laboram em escala 5x2
e, não poderão ultrapassar 3% (três por cento) do salário-base dos empregados que exerçam suas
atividades cumprindo a escala de serviço do tipo 12 x 36, ou seja, doze horas de trabalho por trinta e seis
de folga, durante todo o mês.
</t>
    </r>
    <r>
      <rPr>
        <b/>
        <sz val="8"/>
        <color rgb="FF000000"/>
        <rFont val="Arial"/>
        <family val="2"/>
      </rPr>
      <t>Considerando que não há na cidade de Cajazeiras transporte público regulamentado, não foi provisonado na plnailha de custos os valores correspondentes ao vale-transporte.</t>
    </r>
  </si>
  <si>
    <r>
      <t>N</t>
    </r>
    <r>
      <rPr>
        <b/>
        <strike/>
        <sz val="10"/>
        <rFont val="Calibri"/>
        <family val="2"/>
        <scheme val="minor"/>
      </rPr>
      <t>º</t>
    </r>
    <r>
      <rPr>
        <b/>
        <sz val="10"/>
        <rFont val="Calibri"/>
        <family val="2"/>
        <scheme val="minor"/>
      </rPr>
      <t xml:space="preserve"> Processo</t>
    </r>
  </si>
  <si>
    <r>
      <t>Licitação N</t>
    </r>
    <r>
      <rPr>
        <b/>
        <strike/>
        <sz val="10"/>
        <rFont val="Calibri"/>
        <family val="2"/>
        <scheme val="minor"/>
      </rPr>
      <t>º</t>
    </r>
    <r>
      <rPr>
        <b/>
        <sz val="10"/>
        <rFont val="Calibri"/>
        <family val="2"/>
        <scheme val="minor"/>
      </rPr>
      <t xml:space="preserve"> </t>
    </r>
  </si>
  <si>
    <r>
      <t xml:space="preserve">INSUMOS </t>
    </r>
    <r>
      <rPr>
        <i/>
        <u/>
        <sz val="10"/>
        <rFont val="Calibri"/>
        <family val="2"/>
        <scheme val="minor"/>
      </rPr>
      <t>(sem uniformes)</t>
    </r>
  </si>
  <si>
    <r>
      <t xml:space="preserve">Total </t>
    </r>
    <r>
      <rPr>
        <b/>
        <sz val="10"/>
        <color rgb="FFFF0000"/>
        <rFont val="Calibri"/>
        <family val="2"/>
        <scheme val="minor"/>
      </rPr>
      <t>(1,2%)</t>
    </r>
  </si>
  <si>
    <r>
      <t xml:space="preserve">30% sobre o salário-base </t>
    </r>
    <r>
      <rPr>
        <b/>
        <sz val="10"/>
        <color rgb="FFFFFFFF"/>
        <rFont val="Calibri"/>
        <family val="2"/>
        <scheme val="minor"/>
      </rPr>
      <t>'</t>
    </r>
  </si>
  <si>
    <r>
      <t xml:space="preserve">20% sobre  a hora diurna </t>
    </r>
    <r>
      <rPr>
        <b/>
        <sz val="10"/>
        <color rgb="FFFF0000"/>
        <rFont val="Calibri"/>
        <family val="2"/>
        <scheme val="minor"/>
      </rPr>
      <t>(considerar SOMENTE o intervalo das 22h às 05h, sem extensão do adiconal após as 05h - CLT art. 59-A §1º)</t>
    </r>
  </si>
  <si>
    <r>
      <t>ETAPA I + ETAPA II (</t>
    </r>
    <r>
      <rPr>
        <b/>
        <sz val="10"/>
        <color rgb="FFFF0000"/>
        <rFont val="Calibri"/>
        <family val="2"/>
        <scheme val="minor"/>
      </rPr>
      <t>TOTAL "E1E2"</t>
    </r>
    <r>
      <rPr>
        <b/>
        <sz val="10"/>
        <color rgb="FF0033CC"/>
        <rFont val="Calibri"/>
        <family val="2"/>
        <scheme val="minor"/>
      </rPr>
      <t>)</t>
    </r>
  </si>
  <si>
    <r>
      <t xml:space="preserve">SAT </t>
    </r>
    <r>
      <rPr>
        <sz val="10"/>
        <rFont val="Calibri"/>
        <family val="2"/>
        <scheme val="minor"/>
      </rPr>
      <t>( X FAP (0,5 a 2,0) (VARIAÇÃO: 0,5% a 6%)</t>
    </r>
  </si>
  <si>
    <r>
      <t>TOTAL POR POSTO "</t>
    </r>
    <r>
      <rPr>
        <b/>
        <sz val="10"/>
        <color rgb="FFFF0000"/>
        <rFont val="Calibri"/>
        <family val="2"/>
        <scheme val="minor"/>
      </rPr>
      <t>E1E2</t>
    </r>
    <r>
      <rPr>
        <b/>
        <sz val="10"/>
        <rFont val="Calibri"/>
        <family val="2"/>
        <scheme val="minor"/>
      </rPr>
      <t xml:space="preserve">": </t>
    </r>
    <r>
      <rPr>
        <i/>
        <sz val="10"/>
        <color rgb="FFFF0000"/>
        <rFont val="Calibri"/>
        <family val="2"/>
        <scheme val="minor"/>
      </rPr>
      <t>(CUSTO HOMEM/MÊS) -</t>
    </r>
    <r>
      <rPr>
        <b/>
        <sz val="10"/>
        <rFont val="Calibri"/>
        <family val="2"/>
        <scheme val="minor"/>
      </rPr>
      <t xml:space="preserve"> </t>
    </r>
    <r>
      <rPr>
        <i/>
        <sz val="10"/>
        <color rgb="FFFF0000"/>
        <rFont val="Calibri"/>
        <family val="2"/>
        <scheme val="minor"/>
      </rPr>
      <t>(C.O. + RETENÇÕES)</t>
    </r>
  </si>
  <si>
    <r>
      <t>TOTAL MENSAL "</t>
    </r>
    <r>
      <rPr>
        <b/>
        <sz val="10"/>
        <color rgb="FFFF0000"/>
        <rFont val="Calibri"/>
        <family val="2"/>
        <scheme val="minor"/>
      </rPr>
      <t>E1+E2</t>
    </r>
    <r>
      <rPr>
        <b/>
        <sz val="10"/>
        <rFont val="Calibri"/>
        <family val="2"/>
        <scheme val="minor"/>
      </rPr>
      <t>"</t>
    </r>
  </si>
  <si>
    <r>
      <t>O "</t>
    </r>
    <r>
      <rPr>
        <b/>
        <sz val="10"/>
        <color rgb="FFFF0000"/>
        <rFont val="Calibri"/>
        <family val="2"/>
        <scheme val="minor"/>
      </rPr>
      <t>SALDO DA EXEQUIBILIDADE</t>
    </r>
    <r>
      <rPr>
        <b/>
        <sz val="10"/>
        <rFont val="Calibri"/>
        <family val="2"/>
        <scheme val="minor"/>
      </rPr>
      <t xml:space="preserve">" REPRESENTA O VALOR RESTANTE DA PLANILHA QUE NÃO FOI CONTABILIZADO PELOS CUSTOS OBRIGATÓRIOS (ETAPA I) E PELAS RETENÇÕES TRIBUTÁRIAS (ETAPA II). O LICITANTE TERÁ QUE  COMPROVAR QUE O "SALDO DA EXEQUIBILIDADE" SERÁ </t>
    </r>
    <r>
      <rPr>
        <b/>
        <sz val="10"/>
        <color rgb="FFFF0000"/>
        <rFont val="Calibri"/>
        <family val="2"/>
        <scheme val="minor"/>
      </rPr>
      <t>SUFICIENTE PARA SUPRIR OS DEMAIS CUSTOS</t>
    </r>
    <r>
      <rPr>
        <b/>
        <sz val="10"/>
        <rFont val="Calibri"/>
        <family val="2"/>
        <scheme val="minor"/>
      </rPr>
      <t>.</t>
    </r>
  </si>
  <si>
    <r>
      <t xml:space="preserve">Incidência do FGTS </t>
    </r>
    <r>
      <rPr>
        <b/>
        <sz val="10"/>
        <rFont val="Calibri"/>
        <family val="2"/>
        <scheme val="minor"/>
      </rPr>
      <t>sobre Aviso Prévio Indenizado</t>
    </r>
    <r>
      <rPr>
        <sz val="10"/>
        <rFont val="Calibri"/>
        <family val="2"/>
        <scheme val="minor"/>
      </rPr>
      <t xml:space="preserve"> </t>
    </r>
  </si>
  <si>
    <r>
      <t xml:space="preserve"> Multa do FGTS e Contribuição Social sobre o Aviso Prévio Indenizado </t>
    </r>
    <r>
      <rPr>
        <b/>
        <sz val="10"/>
        <color rgb="FFFF0000"/>
        <rFont val="Calibri"/>
        <family val="2"/>
        <scheme val="minor"/>
      </rPr>
      <t xml:space="preserve">(sobre a Remuneração) </t>
    </r>
  </si>
  <si>
    <r>
      <t xml:space="preserve"> Multa do FGTS e contribuição social sobre o Aviso Prévio Trabalhado </t>
    </r>
    <r>
      <rPr>
        <b/>
        <sz val="10"/>
        <color rgb="FFFF0000"/>
        <rFont val="Calibri"/>
        <family val="2"/>
        <scheme val="minor"/>
      </rPr>
      <t xml:space="preserve">(sobre a Remuneração) </t>
    </r>
  </si>
  <si>
    <r>
      <t xml:space="preserve">Intervalo para repouso ou alimentação </t>
    </r>
    <r>
      <rPr>
        <b/>
        <sz val="10"/>
        <color rgb="FFFF0000"/>
        <rFont val="Calibri"/>
        <family val="2"/>
        <scheme val="minor"/>
      </rPr>
      <t>(Nota: APLICÁVEL PARA quando o TITULAR do posto USUFRUIR do descanso intrajornada e o posto de trabalho NÃO PUDER FICAR DESCOBERTO)</t>
    </r>
  </si>
  <si>
    <r>
      <t>Materiais</t>
    </r>
    <r>
      <rPr>
        <sz val="10"/>
        <rFont val="Calibri"/>
        <family val="2"/>
        <scheme val="minor"/>
      </rPr>
      <t xml:space="preserve"> </t>
    </r>
  </si>
  <si>
    <r>
      <t>Equipamentos</t>
    </r>
    <r>
      <rPr>
        <sz val="10"/>
        <rFont val="Calibri"/>
        <family val="2"/>
        <scheme val="minor"/>
      </rPr>
      <t xml:space="preserve"> </t>
    </r>
  </si>
  <si>
    <r>
      <t xml:space="preserve">C1-A  </t>
    </r>
    <r>
      <rPr>
        <b/>
        <sz val="10"/>
        <rFont val="Calibri"/>
        <family val="2"/>
        <scheme val="minor"/>
      </rPr>
      <t xml:space="preserve">(PIS) </t>
    </r>
    <r>
      <rPr>
        <sz val="10"/>
        <rFont val="Calibri"/>
        <family val="2"/>
        <scheme val="minor"/>
      </rPr>
      <t xml:space="preserve">  </t>
    </r>
  </si>
  <si>
    <r>
      <t xml:space="preserve">C1. B  </t>
    </r>
    <r>
      <rPr>
        <b/>
        <sz val="10"/>
        <rFont val="Calibri"/>
        <family val="2"/>
        <scheme val="minor"/>
      </rPr>
      <t>(COFINS)</t>
    </r>
    <r>
      <rPr>
        <sz val="10"/>
        <rFont val="Calibri"/>
        <family val="2"/>
        <scheme val="minor"/>
      </rPr>
      <t xml:space="preserve">  </t>
    </r>
  </si>
  <si>
    <r>
      <t xml:space="preserve">C3-A </t>
    </r>
    <r>
      <rPr>
        <b/>
        <sz val="10"/>
        <rFont val="Calibri"/>
        <family val="2"/>
        <scheme val="minor"/>
      </rPr>
      <t xml:space="preserve">(ISS) </t>
    </r>
    <r>
      <rPr>
        <sz val="10"/>
        <rFont val="Calibri"/>
        <family val="2"/>
        <scheme val="minor"/>
      </rPr>
      <t xml:space="preserve"> </t>
    </r>
  </si>
  <si>
    <r>
      <t xml:space="preserve">20% sobre  a hora diurna </t>
    </r>
    <r>
      <rPr>
        <b/>
        <sz val="10"/>
        <color rgb="FFFF0000"/>
        <rFont val="Calibri"/>
        <family val="2"/>
        <scheme val="minor"/>
      </rPr>
      <t>(considerar SOMENTE o intervalo das 22h às 05h, sem extensão do adicional após as 05h - CLT art. 59-A §1º)</t>
    </r>
  </si>
  <si>
    <t xml:space="preserve"> Valor dos Serviços para 180 dias</t>
  </si>
  <si>
    <t>Vigilância Diurna Armada</t>
  </si>
  <si>
    <t>Vigilância Noturna Armada</t>
  </si>
  <si>
    <t>Valor a ser provisionado na Planilha de Custos e Formação de Preços</t>
  </si>
  <si>
    <t xml:space="preserve">Multiplica-se por 5% equivalente ao percentual  da depreciação do equip. ao ano  </t>
  </si>
  <si>
    <t xml:space="preserve">Nota 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t>
  </si>
  <si>
    <t>10 POSTOS</t>
  </si>
  <si>
    <t>20  VIGILANTES</t>
  </si>
  <si>
    <t xml:space="preserve">CAPA CHUVA\, MATERIAL:PVC\, TIPO USO:PROFISSIONAL\, COR:AMARELA\, CARACTERÍSTICAS ADICIONAIS:CAPUZ\,BOTÕES PLÁSTICO PRESSÃO\,COM SOLDA ELETRÔNICA\, TAMANHO REFERÊNCIA:SOB MEDIDA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</si>
</sst>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R$&quot;\ #,##0;[Red]\-&quot;R$&quot;\ #,##0"/>
    <numFmt numFmtId="8" formatCode="&quot;R$&quot;\ #,##0.00;[Red]\-&quot;R$&quot;\ #,##0.00"/>
    <numFmt numFmtId="164" formatCode="_-&quot;R$ &quot;* #,##0.00_-;&quot;-R$ &quot;* #,##0.00_-;_-&quot;R$ &quot;* \-??_-;_-@_-"/>
    <numFmt numFmtId="165" formatCode="_-[$R$-416]\ * #,##0.00_-;\-[$R$-416]\ * #,##0.00_-;_-[$R$-416]\ * \-??_-;_-@_-"/>
    <numFmt numFmtId="166" formatCode="_-* #,##0.00_-;\-* #,##0.00_-;_-* \-??_-;_-@_-"/>
    <numFmt numFmtId="167" formatCode="[$R$-416]\ #,##0.00;\-[$R$-416]\ #,##0.00"/>
    <numFmt numFmtId="168" formatCode="[$R$-416]\ #,##0.00;[Red]\-[$R$-416]\ #,##0.00"/>
    <numFmt numFmtId="169" formatCode="&quot;R$ &quot;#,##0.00"/>
    <numFmt numFmtId="170" formatCode="_(&quot;R$ &quot;* #,##0.00_);_(&quot;R$ &quot;* \(#,##0.00\);_(&quot;R$ &quot;* \-??_);_(@_)"/>
    <numFmt numFmtId="171" formatCode="_([$R$ -416]* #,##0.00_);_([$R$ -416]* \(#,##0.00\);_([$R$ -416]* \-??_);_(@_)"/>
    <numFmt numFmtId="172" formatCode="_-&quot;R$&quot;* #,##0.00_-;&quot;-R$&quot;* #,##0.00_-;_-&quot;R$&quot;* \-??_-;_-@_-"/>
    <numFmt numFmtId="173" formatCode="&quot;R$ &quot;#,##0.00;[Red]&quot;R$ &quot;#,##0.00"/>
    <numFmt numFmtId="174" formatCode="&quot;R$ &quot;#,##0.00;[Red]&quot;-R$ &quot;#,##0.00"/>
    <numFmt numFmtId="175" formatCode="0.000%"/>
    <numFmt numFmtId="176" formatCode="[$-416]mmm/yy"/>
    <numFmt numFmtId="177" formatCode="[$-F800]dddd&quot;, &quot;mmmm\ dd&quot;, &quot;yyyy"/>
    <numFmt numFmtId="178" formatCode="[$-416]d/mmm/yy"/>
    <numFmt numFmtId="179" formatCode="#,##0.0000000"/>
    <numFmt numFmtId="180" formatCode="0.00000"/>
    <numFmt numFmtId="181" formatCode="0.000000000000000"/>
    <numFmt numFmtId="182" formatCode="0.0000"/>
    <numFmt numFmtId="183" formatCode="0.000"/>
    <numFmt numFmtId="184" formatCode="0.0"/>
    <numFmt numFmtId="185" formatCode="0.0000000"/>
    <numFmt numFmtId="186" formatCode="#,##0.0000"/>
    <numFmt numFmtId="187" formatCode="0.0000%"/>
    <numFmt numFmtId="188" formatCode="&quot; R$ &quot;#,##0.00\ ;&quot; R$ (&quot;#,##0.00\);&quot; R$ -&quot;#\ ;@\ "/>
    <numFmt numFmtId="189" formatCode="00"/>
    <numFmt numFmtId="190" formatCode="&quot;R$&quot;\ #,##0.00;[Red]&quot;R$&quot;\ #,##0.00"/>
    <numFmt numFmtId="191" formatCode="#,##0.00;[Red]#,##0.00"/>
  </numFmts>
  <fonts count="75">
    <font>
      <sz val="11"/>
      <color rgb="FF000000"/>
      <name val="Calibri"/>
      <charset val="134"/>
    </font>
    <font>
      <sz val="10"/>
      <name val="Arial"/>
      <charset val="1"/>
    </font>
    <font>
      <sz val="10"/>
      <name val="Arial"/>
      <family val="2"/>
      <charset val="1"/>
    </font>
    <font>
      <sz val="10"/>
      <name val="Arial"/>
      <charset val="134"/>
    </font>
    <font>
      <sz val="8"/>
      <color rgb="FF000000"/>
      <name val="Arial"/>
      <family val="2"/>
      <charset val="1"/>
    </font>
    <font>
      <b/>
      <sz val="8"/>
      <name val="Arial"/>
      <family val="2"/>
      <charset val="1"/>
    </font>
    <font>
      <sz val="8"/>
      <name val="Arial"/>
      <family val="2"/>
      <charset val="1"/>
    </font>
    <font>
      <b/>
      <sz val="10"/>
      <name val="Calibri"/>
      <charset val="1"/>
    </font>
    <font>
      <sz val="10"/>
      <name val="Calibri"/>
      <charset val="1"/>
    </font>
    <font>
      <sz val="10"/>
      <color rgb="FF000000"/>
      <name val="Calibri"/>
      <charset val="1"/>
    </font>
    <font>
      <b/>
      <sz val="10"/>
      <color rgb="FFFFFFFF"/>
      <name val="Calibri"/>
      <charset val="1"/>
    </font>
    <font>
      <sz val="10"/>
      <color rgb="FF000000"/>
      <name val="Arial"/>
      <family val="2"/>
      <charset val="1"/>
    </font>
    <font>
      <sz val="11"/>
      <color rgb="FF000000"/>
      <name val="Calibri"/>
      <charset val="1"/>
    </font>
    <font>
      <b/>
      <sz val="11"/>
      <color rgb="FF000000"/>
      <name val="Calibri"/>
      <charset val="1"/>
    </font>
    <font>
      <sz val="11"/>
      <name val="Calibri"/>
      <charset val="1"/>
    </font>
    <font>
      <sz val="10"/>
      <color rgb="FFFF0000"/>
      <name val="Calibri"/>
      <charset val="1"/>
    </font>
    <font>
      <sz val="10"/>
      <color rgb="FF000000"/>
      <name val="Times New Roman"/>
      <charset val="1"/>
    </font>
    <font>
      <i/>
      <sz val="11"/>
      <color rgb="FF7F7F7F"/>
      <name val="Calibri"/>
      <family val="2"/>
      <charset val="1"/>
    </font>
    <font>
      <sz val="9"/>
      <color rgb="FF000000"/>
      <name val="Segoe UI"/>
      <family val="2"/>
      <charset val="1"/>
    </font>
    <font>
      <sz val="9"/>
      <color rgb="FF000000"/>
      <name val="Segoe UI"/>
      <charset val="1"/>
    </font>
    <font>
      <b/>
      <sz val="9"/>
      <name val="Times New Roman"/>
      <charset val="134"/>
    </font>
    <font>
      <sz val="9"/>
      <name val="Times New Roman"/>
      <charset val="134"/>
    </font>
    <font>
      <b/>
      <sz val="11"/>
      <color rgb="FF000000"/>
      <name val="Calibri"/>
      <charset val="134"/>
    </font>
    <font>
      <u/>
      <sz val="10"/>
      <color rgb="FF0000FF"/>
      <name val="Arial"/>
      <charset val="134"/>
    </font>
    <font>
      <sz val="9"/>
      <name val="Tahoma"/>
      <charset val="134"/>
    </font>
    <font>
      <sz val="12"/>
      <name val="Tahoma"/>
      <charset val="134"/>
    </font>
    <font>
      <b/>
      <sz val="12"/>
      <name val="Tahoma"/>
      <charset val="134"/>
    </font>
    <font>
      <u/>
      <sz val="12"/>
      <name val="Tahoma"/>
      <charset val="134"/>
    </font>
    <font>
      <sz val="12"/>
      <color rgb="FFFF0000"/>
      <name val="Tahoma"/>
      <charset val="134"/>
    </font>
    <font>
      <sz val="9"/>
      <name val="Segoe UI"/>
      <charset val="134"/>
    </font>
    <font>
      <b/>
      <sz val="9"/>
      <color rgb="FFFF0000"/>
      <name val="Segoe UI"/>
      <charset val="134"/>
    </font>
    <font>
      <b/>
      <sz val="9"/>
      <name val="Segoe UI"/>
      <charset val="134"/>
    </font>
    <font>
      <b/>
      <sz val="9"/>
      <color rgb="FF0000FF"/>
      <name val="Segoe UI"/>
      <charset val="134"/>
    </font>
    <font>
      <b/>
      <sz val="9"/>
      <color rgb="FF000080"/>
      <name val="Segoe UI"/>
      <charset val="134"/>
    </font>
    <font>
      <b/>
      <u/>
      <sz val="9"/>
      <color rgb="FF0000FF"/>
      <name val="Segoe UI"/>
      <charset val="134"/>
    </font>
    <font>
      <b/>
      <u/>
      <sz val="10"/>
      <color rgb="FF0000FF"/>
      <name val="Segoe UI"/>
      <charset val="134"/>
    </font>
    <font>
      <b/>
      <sz val="12"/>
      <color rgb="FFFF0000"/>
      <name val="Segoe UI"/>
      <charset val="134"/>
    </font>
    <font>
      <b/>
      <sz val="12"/>
      <name val="Segoe UI"/>
      <charset val="134"/>
    </font>
    <font>
      <b/>
      <sz val="9"/>
      <name val="Tahoma"/>
      <charset val="134"/>
    </font>
    <font>
      <u/>
      <sz val="9"/>
      <name val="Tahoma"/>
      <charset val="134"/>
    </font>
    <font>
      <b/>
      <u/>
      <sz val="9"/>
      <name val="Tahoma"/>
      <charset val="134"/>
    </font>
    <font>
      <i/>
      <sz val="9"/>
      <name val="Tahoma"/>
      <charset val="134"/>
    </font>
    <font>
      <b/>
      <u/>
      <sz val="9"/>
      <name val="Segoe UI"/>
      <charset val="134"/>
    </font>
    <font>
      <b/>
      <sz val="10"/>
      <color rgb="FF000000"/>
      <name val="Times New Roman"/>
      <charset val="134"/>
    </font>
    <font>
      <sz val="9"/>
      <color rgb="FF000000"/>
      <name val="Calibri"/>
      <charset val="134"/>
    </font>
    <font>
      <sz val="11"/>
      <color rgb="FF000000"/>
      <name val="Calibri"/>
      <charset val="134"/>
    </font>
    <font>
      <sz val="9"/>
      <name val="Times New Roman"/>
      <family val="1"/>
    </font>
    <font>
      <sz val="10"/>
      <color rgb="FF000000"/>
      <name val="Arial"/>
      <family val="2"/>
    </font>
    <font>
      <sz val="10"/>
      <name val="Arial"/>
      <family val="2"/>
    </font>
    <font>
      <b/>
      <sz val="10"/>
      <color rgb="FF000000"/>
      <name val="Arial"/>
      <family val="2"/>
    </font>
    <font>
      <b/>
      <sz val="10"/>
      <name val="Arial"/>
      <family val="2"/>
    </font>
    <font>
      <b/>
      <sz val="8"/>
      <color rgb="FF000000"/>
      <name val="Arial"/>
      <family val="2"/>
    </font>
    <font>
      <b/>
      <sz val="10"/>
      <color rgb="FFFF0000"/>
      <name val="Calibri"/>
      <family val="2"/>
      <scheme val="minor"/>
    </font>
    <font>
      <b/>
      <sz val="10"/>
      <name val="Calibri"/>
      <family val="2"/>
      <scheme val="minor"/>
    </font>
    <font>
      <sz val="10"/>
      <color rgb="FF000000"/>
      <name val="Calibri"/>
      <family val="2"/>
      <scheme val="minor"/>
    </font>
    <font>
      <sz val="10"/>
      <name val="Calibri"/>
      <family val="2"/>
      <scheme val="minor"/>
    </font>
    <font>
      <b/>
      <strike/>
      <sz val="10"/>
      <name val="Calibri"/>
      <family val="2"/>
      <scheme val="minor"/>
    </font>
    <font>
      <sz val="10"/>
      <color rgb="FFFFFFFF"/>
      <name val="Calibri"/>
      <family val="2"/>
      <scheme val="minor"/>
    </font>
    <font>
      <b/>
      <sz val="10"/>
      <color rgb="FFFFFFFF"/>
      <name val="Calibri"/>
      <family val="2"/>
      <scheme val="minor"/>
    </font>
    <font>
      <b/>
      <sz val="10"/>
      <color rgb="FF0033CC"/>
      <name val="Calibri"/>
      <family val="2"/>
      <scheme val="minor"/>
    </font>
    <font>
      <b/>
      <i/>
      <sz val="10"/>
      <name val="Calibri"/>
      <family val="2"/>
      <scheme val="minor"/>
    </font>
    <font>
      <i/>
      <u/>
      <sz val="10"/>
      <name val="Calibri"/>
      <family val="2"/>
      <scheme val="minor"/>
    </font>
    <font>
      <b/>
      <u/>
      <sz val="10"/>
      <name val="Calibri"/>
      <family val="2"/>
      <scheme val="minor"/>
    </font>
    <font>
      <sz val="10"/>
      <color rgb="FFFF0000"/>
      <name val="Calibri"/>
      <family val="2"/>
      <scheme val="minor"/>
    </font>
    <font>
      <b/>
      <sz val="10"/>
      <color rgb="FF0000FF"/>
      <name val="Calibri"/>
      <family val="2"/>
      <scheme val="minor"/>
    </font>
    <font>
      <i/>
      <sz val="10"/>
      <color rgb="FFFF0000"/>
      <name val="Calibri"/>
      <family val="2"/>
      <scheme val="minor"/>
    </font>
    <font>
      <u/>
      <sz val="10"/>
      <color rgb="FF0000FF"/>
      <name val="Calibri"/>
      <family val="2"/>
      <scheme val="minor"/>
    </font>
    <font>
      <b/>
      <sz val="10"/>
      <color rgb="FF162937"/>
      <name val="Calibri"/>
      <family val="2"/>
      <scheme val="minor"/>
    </font>
    <font>
      <b/>
      <sz val="10"/>
      <color rgb="FF000000"/>
      <name val="Calibri"/>
      <family val="2"/>
      <scheme val="minor"/>
    </font>
    <font>
      <b/>
      <sz val="9"/>
      <name val="Times New Roman"/>
      <family val="1"/>
    </font>
    <font>
      <sz val="9"/>
      <color rgb="FF000000"/>
      <name val="Calibri"/>
      <family val="2"/>
    </font>
    <font>
      <b/>
      <sz val="10"/>
      <color rgb="FFFFFFFF"/>
      <name val="Arial"/>
      <family val="2"/>
    </font>
    <font>
      <b/>
      <sz val="10"/>
      <color theme="0"/>
      <name val="Arial"/>
      <family val="2"/>
    </font>
    <font>
      <b/>
      <sz val="8"/>
      <name val="Calibri"/>
      <family val="2"/>
    </font>
    <font>
      <b/>
      <sz val="8"/>
      <color rgb="FF000000"/>
      <name val="Calibri"/>
      <family val="2"/>
    </font>
  </fonts>
  <fills count="39">
    <fill>
      <patternFill patternType="none"/>
    </fill>
    <fill>
      <patternFill patternType="gray125"/>
    </fill>
    <fill>
      <patternFill patternType="solid">
        <fgColor rgb="FFFFFFFF"/>
        <bgColor rgb="FFF2F2F2"/>
      </patternFill>
    </fill>
    <fill>
      <patternFill patternType="solid">
        <fgColor rgb="FFADB9CA"/>
        <bgColor rgb="FFB3CAC7"/>
      </patternFill>
    </fill>
    <fill>
      <patternFill patternType="solid">
        <fgColor rgb="FFAFABAB"/>
        <bgColor rgb="FFADB9CA"/>
      </patternFill>
    </fill>
    <fill>
      <patternFill patternType="solid">
        <fgColor rgb="FFFFF2CC"/>
        <bgColor rgb="FFF2F2F2"/>
      </patternFill>
    </fill>
    <fill>
      <patternFill patternType="solid">
        <fgColor rgb="FF333F50"/>
        <bgColor rgb="FF383D3C"/>
      </patternFill>
    </fill>
    <fill>
      <patternFill patternType="solid">
        <fgColor rgb="FFFFFF00"/>
        <bgColor rgb="FFFFD966"/>
      </patternFill>
    </fill>
    <fill>
      <patternFill patternType="solid">
        <fgColor rgb="FFB3CAC7"/>
        <bgColor rgb="FFB4C7E7"/>
      </patternFill>
    </fill>
    <fill>
      <patternFill patternType="solid">
        <fgColor rgb="FFDEEBF7"/>
        <bgColor rgb="FFE7E6E6"/>
      </patternFill>
    </fill>
    <fill>
      <patternFill patternType="solid">
        <fgColor rgb="FFBDD7EE"/>
        <bgColor rgb="FFB4C7E7"/>
      </patternFill>
    </fill>
    <fill>
      <patternFill patternType="solid">
        <fgColor rgb="FF729FCF"/>
        <bgColor rgb="FFAFABAB"/>
      </patternFill>
    </fill>
    <fill>
      <patternFill patternType="solid">
        <fgColor rgb="FF383D3C"/>
        <bgColor rgb="FF333F50"/>
      </patternFill>
    </fill>
    <fill>
      <patternFill patternType="solid">
        <fgColor rgb="FFDBDBDB"/>
        <bgColor rgb="FFD9D9D9"/>
      </patternFill>
    </fill>
    <fill>
      <patternFill patternType="solid">
        <fgColor rgb="FFB4C7E7"/>
        <bgColor rgb="FFB3CAC7"/>
      </patternFill>
    </fill>
    <fill>
      <patternFill patternType="solid">
        <fgColor rgb="FF2E75B6"/>
        <bgColor rgb="FF008080"/>
      </patternFill>
    </fill>
    <fill>
      <patternFill patternType="solid">
        <fgColor rgb="FFE2F0D9"/>
        <bgColor rgb="FFE7E6E6"/>
      </patternFill>
    </fill>
    <fill>
      <patternFill patternType="solid">
        <fgColor rgb="FF00FF00"/>
        <bgColor rgb="FF66FF66"/>
      </patternFill>
    </fill>
    <fill>
      <patternFill patternType="solid">
        <fgColor rgb="FFD6DCE5"/>
        <bgColor rgb="FFDBDBDB"/>
      </patternFill>
    </fill>
    <fill>
      <patternFill patternType="solid">
        <fgColor rgb="FF0066FF"/>
        <bgColor rgb="FF2E75B6"/>
      </patternFill>
    </fill>
    <fill>
      <patternFill patternType="solid">
        <fgColor rgb="FFFF0000"/>
        <bgColor rgb="FFC9211E"/>
      </patternFill>
    </fill>
    <fill>
      <patternFill patternType="solid">
        <fgColor rgb="FFE7E6E6"/>
        <bgColor rgb="FFDEEBF7"/>
      </patternFill>
    </fill>
    <fill>
      <patternFill patternType="solid">
        <fgColor rgb="FFD9D9D9"/>
        <bgColor rgb="FFDBDBDB"/>
      </patternFill>
    </fill>
    <fill>
      <patternFill patternType="solid">
        <fgColor rgb="FF66FF66"/>
        <bgColor rgb="FFA9D18E"/>
      </patternFill>
    </fill>
    <fill>
      <patternFill patternType="solid">
        <fgColor rgb="FFD0CECE"/>
        <bgColor rgb="FFD9D9D9"/>
      </patternFill>
    </fill>
    <fill>
      <patternFill patternType="solid">
        <fgColor rgb="FF122039"/>
        <bgColor rgb="FF162937"/>
      </patternFill>
    </fill>
    <fill>
      <patternFill patternType="solid">
        <fgColor rgb="FFFFFF99"/>
        <bgColor rgb="FFFFF2CC"/>
      </patternFill>
    </fill>
    <fill>
      <patternFill patternType="solid">
        <fgColor rgb="FFFFD966"/>
        <bgColor rgb="FFF4B183"/>
      </patternFill>
    </fill>
    <fill>
      <patternFill patternType="solid">
        <fgColor rgb="FFA9D18E"/>
        <bgColor rgb="FFB3CAC7"/>
      </patternFill>
    </fill>
    <fill>
      <patternFill patternType="solid">
        <fgColor rgb="FFF2F2F2"/>
        <bgColor rgb="FFE7E6E6"/>
      </patternFill>
    </fill>
    <fill>
      <patternFill patternType="solid">
        <fgColor rgb="FFF4B183"/>
        <bgColor rgb="FFFFD966"/>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993366"/>
      </patternFill>
    </fill>
    <fill>
      <patternFill patternType="solid">
        <fgColor rgb="FFFFFF00"/>
        <bgColor indexed="64"/>
      </patternFill>
    </fill>
    <fill>
      <patternFill patternType="solid">
        <fgColor theme="3" tint="0.79998168889431442"/>
        <bgColor rgb="FFF2F2F2"/>
      </patternFill>
    </fill>
    <fill>
      <patternFill patternType="solid">
        <fgColor theme="3" tint="0.79998168889431442"/>
        <bgColor indexed="64"/>
      </patternFill>
    </fill>
    <fill>
      <patternFill patternType="solid">
        <fgColor theme="0"/>
        <bgColor rgb="FFFFD966"/>
      </patternFill>
    </fill>
  </fills>
  <borders count="5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hair">
        <color auto="1"/>
      </left>
      <right style="hair">
        <color auto="1"/>
      </right>
      <top style="hair">
        <color auto="1"/>
      </top>
      <bottom style="hair">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auto="1"/>
      </left>
      <right/>
      <top/>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ck">
        <color rgb="FFFFFFFF"/>
      </bottom>
      <diagonal/>
    </border>
    <border>
      <left/>
      <right style="thick">
        <color rgb="FFFFFFFF"/>
      </right>
      <top style="thick">
        <color rgb="FFFFFFFF"/>
      </top>
      <bottom/>
      <diagonal/>
    </border>
    <border>
      <left style="thick">
        <color rgb="FFFFFFFF"/>
      </left>
      <right style="thick">
        <color rgb="FFFFFFFF"/>
      </right>
      <top style="thick">
        <color rgb="FFFFFFFF"/>
      </top>
      <bottom style="thick">
        <color rgb="FFFFFFFF"/>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ck">
        <color rgb="FFFFFFFF"/>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medium">
        <color auto="1"/>
      </right>
      <top/>
      <bottom style="medium">
        <color auto="1"/>
      </bottom>
      <diagonal/>
    </border>
    <border>
      <left style="hair">
        <color auto="1"/>
      </left>
      <right style="hair">
        <color auto="1"/>
      </right>
      <top style="hair">
        <color auto="1"/>
      </top>
      <bottom/>
      <diagonal/>
    </border>
    <border>
      <left/>
      <right/>
      <top/>
      <bottom style="medium">
        <color indexed="64"/>
      </bottom>
      <diagonal/>
    </border>
    <border>
      <left style="thin">
        <color auto="1"/>
      </left>
      <right/>
      <top style="medium">
        <color auto="1"/>
      </top>
      <bottom style="medium">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thin">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s>
  <cellStyleXfs count="12">
    <xf numFmtId="0" fontId="0" fillId="0" borderId="0"/>
    <xf numFmtId="166" fontId="45" fillId="0" borderId="0" applyBorder="0" applyProtection="0"/>
    <xf numFmtId="164" fontId="45" fillId="0" borderId="0" applyBorder="0" applyProtection="0"/>
    <xf numFmtId="9" fontId="45" fillId="0" borderId="0" applyBorder="0" applyProtection="0"/>
    <xf numFmtId="0" fontId="23" fillId="0" borderId="0" applyBorder="0" applyProtection="0"/>
    <xf numFmtId="164" fontId="45" fillId="0" borderId="0" applyBorder="0" applyProtection="0"/>
    <xf numFmtId="0" fontId="45" fillId="0" borderId="0"/>
    <xf numFmtId="0" fontId="1" fillId="0" borderId="0"/>
    <xf numFmtId="0" fontId="2" fillId="0" borderId="0"/>
    <xf numFmtId="0" fontId="3" fillId="0" borderId="0"/>
    <xf numFmtId="0" fontId="3" fillId="0" borderId="0"/>
    <xf numFmtId="0" fontId="17" fillId="0" borderId="0" applyBorder="0" applyProtection="0"/>
  </cellStyleXfs>
  <cellXfs count="508">
    <xf numFmtId="0" fontId="0" fillId="0" borderId="0" xfId="0"/>
    <xf numFmtId="0" fontId="4" fillId="0" borderId="0" xfId="0" applyFont="1"/>
    <xf numFmtId="0" fontId="5" fillId="2" borderId="0" xfId="0" applyFont="1" applyFill="1" applyAlignment="1">
      <alignment horizontal="justify" vertical="center"/>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6" fillId="0" borderId="4" xfId="0" applyFont="1" applyBorder="1" applyAlignment="1">
      <alignment horizontal="center" vertical="center"/>
    </xf>
    <xf numFmtId="0" fontId="4" fillId="5" borderId="7" xfId="0" applyFont="1" applyFill="1" applyBorder="1" applyAlignment="1">
      <alignment vertical="center"/>
    </xf>
    <xf numFmtId="0" fontId="4" fillId="5" borderId="8"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4" fillId="5" borderId="7"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8" fillId="0" borderId="0" xfId="0" applyFont="1"/>
    <xf numFmtId="169" fontId="8" fillId="0" borderId="0" xfId="0" applyNumberFormat="1" applyFont="1"/>
    <xf numFmtId="0" fontId="9" fillId="0" borderId="0" xfId="0" applyFont="1" applyAlignment="1">
      <alignment horizontal="left"/>
    </xf>
    <xf numFmtId="0" fontId="7" fillId="2" borderId="0" xfId="0" applyFont="1" applyFill="1" applyAlignment="1">
      <alignment horizontal="justify" vertical="center" wrapText="1"/>
    </xf>
    <xf numFmtId="0" fontId="7" fillId="2" borderId="0" xfId="0" applyFont="1" applyFill="1" applyAlignment="1">
      <alignment horizontal="justify" vertical="center"/>
    </xf>
    <xf numFmtId="165" fontId="8" fillId="0" borderId="0" xfId="0" applyNumberFormat="1" applyFont="1" applyAlignment="1">
      <alignment horizontal="center" vertical="center"/>
    </xf>
    <xf numFmtId="0" fontId="0" fillId="0" borderId="0" xfId="0" applyAlignment="1">
      <alignment wrapText="1"/>
    </xf>
    <xf numFmtId="0" fontId="8" fillId="0" borderId="0" xfId="0" applyFont="1" applyAlignment="1">
      <alignment horizontal="center" vertical="center"/>
    </xf>
    <xf numFmtId="0" fontId="7" fillId="0" borderId="3" xfId="0" applyFont="1" applyBorder="1" applyAlignment="1">
      <alignment horizontal="center" vertical="center" wrapText="1"/>
    </xf>
    <xf numFmtId="171" fontId="7" fillId="0" borderId="3" xfId="0" applyNumberFormat="1" applyFont="1" applyBorder="1" applyAlignment="1">
      <alignment horizontal="center" vertical="center" wrapText="1"/>
    </xf>
    <xf numFmtId="165" fontId="7" fillId="0" borderId="3" xfId="2" applyNumberFormat="1" applyFont="1" applyBorder="1" applyAlignment="1" applyProtection="1">
      <alignment horizontal="center" vertical="center" wrapText="1"/>
    </xf>
    <xf numFmtId="0" fontId="0" fillId="0" borderId="3" xfId="0" applyBorder="1" applyAlignment="1">
      <alignment horizontal="center" vertical="center" wrapText="1"/>
    </xf>
    <xf numFmtId="0" fontId="11" fillId="0" borderId="3" xfId="0" applyFont="1" applyBorder="1" applyAlignment="1">
      <alignment horizontal="center" vertical="center" wrapText="1"/>
    </xf>
    <xf numFmtId="170" fontId="8" fillId="0" borderId="3" xfId="2" applyNumberFormat="1" applyFont="1" applyBorder="1" applyAlignment="1" applyProtection="1">
      <alignment horizontal="center" vertical="center" wrapText="1"/>
    </xf>
    <xf numFmtId="170" fontId="7" fillId="0" borderId="3" xfId="2" applyNumberFormat="1" applyFont="1" applyBorder="1" applyAlignment="1" applyProtection="1">
      <alignment horizontal="center" vertical="center" wrapText="1"/>
    </xf>
    <xf numFmtId="0" fontId="8" fillId="0" borderId="0" xfId="0" applyFont="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169" fontId="14" fillId="7" borderId="3" xfId="7" applyNumberFormat="1" applyFont="1" applyFill="1" applyBorder="1" applyAlignment="1">
      <alignment horizontal="center" vertical="center" wrapText="1"/>
    </xf>
    <xf numFmtId="167" fontId="0" fillId="0" borderId="3" xfId="0" applyNumberFormat="1" applyBorder="1" applyAlignment="1">
      <alignment horizontal="center" vertical="center"/>
    </xf>
    <xf numFmtId="169" fontId="14" fillId="2" borderId="3" xfId="7" applyNumberFormat="1" applyFont="1" applyFill="1" applyBorder="1" applyAlignment="1">
      <alignment horizontal="center" vertical="center" wrapText="1"/>
    </xf>
    <xf numFmtId="9" fontId="14" fillId="7" borderId="3" xfId="3" applyFont="1" applyFill="1" applyBorder="1" applyAlignment="1" applyProtection="1">
      <alignment horizontal="center" vertical="center" wrapText="1"/>
    </xf>
    <xf numFmtId="170" fontId="14" fillId="0" borderId="3" xfId="2" applyNumberFormat="1" applyFont="1" applyBorder="1" applyAlignment="1" applyProtection="1">
      <alignment horizontal="center" vertical="center" wrapText="1"/>
    </xf>
    <xf numFmtId="0" fontId="15" fillId="0" borderId="0" xfId="0" applyFont="1" applyAlignment="1">
      <alignment horizontal="justify" vertical="center"/>
    </xf>
    <xf numFmtId="169" fontId="7" fillId="7" borderId="8" xfId="2" applyNumberFormat="1" applyFont="1" applyFill="1" applyBorder="1" applyAlignment="1" applyProtection="1">
      <alignment horizontal="center" vertical="center" wrapText="1"/>
    </xf>
    <xf numFmtId="169" fontId="15" fillId="0" borderId="0" xfId="0" applyNumberFormat="1" applyFont="1" applyAlignment="1">
      <alignment horizontal="justify" vertical="center"/>
    </xf>
    <xf numFmtId="165" fontId="9" fillId="7" borderId="3" xfId="0" applyNumberFormat="1" applyFont="1" applyFill="1" applyBorder="1" applyAlignment="1">
      <alignment horizontal="center" vertical="center"/>
    </xf>
    <xf numFmtId="0" fontId="15" fillId="2" borderId="0" xfId="0" applyFont="1" applyFill="1" applyAlignment="1">
      <alignment horizontal="justify" vertical="center"/>
    </xf>
    <xf numFmtId="165" fontId="15" fillId="0" borderId="0" xfId="0" applyNumberFormat="1" applyFont="1" applyAlignment="1">
      <alignment horizontal="justify" vertical="center"/>
    </xf>
    <xf numFmtId="0" fontId="0" fillId="0" borderId="0" xfId="6" applyFont="1"/>
    <xf numFmtId="0" fontId="43" fillId="0" borderId="0" xfId="0" applyFont="1" applyAlignment="1">
      <alignment horizontal="left" vertical="center"/>
    </xf>
    <xf numFmtId="164" fontId="3" fillId="0" borderId="0" xfId="5" applyFont="1" applyBorder="1" applyProtection="1"/>
    <xf numFmtId="0" fontId="20" fillId="9" borderId="8" xfId="0" applyFont="1" applyFill="1" applyBorder="1" applyAlignment="1">
      <alignment horizontal="center" vertical="center" wrapText="1"/>
    </xf>
    <xf numFmtId="0" fontId="44" fillId="30" borderId="8" xfId="0" applyFont="1" applyFill="1" applyBorder="1" applyAlignment="1">
      <alignment horizontal="center"/>
    </xf>
    <xf numFmtId="188" fontId="21" fillId="30" borderId="8" xfId="0" applyNumberFormat="1" applyFont="1" applyFill="1" applyBorder="1" applyAlignment="1">
      <alignment horizontal="center" vertical="center"/>
    </xf>
    <xf numFmtId="189" fontId="21" fillId="30" borderId="8" xfId="0" applyNumberFormat="1" applyFont="1" applyFill="1" applyBorder="1" applyAlignment="1">
      <alignment horizontal="center" vertical="center"/>
    </xf>
    <xf numFmtId="188" fontId="20" fillId="22" borderId="8" xfId="0" applyNumberFormat="1" applyFont="1" applyFill="1" applyBorder="1" applyAlignment="1">
      <alignment horizontal="center" vertical="center"/>
    </xf>
    <xf numFmtId="4" fontId="0" fillId="0" borderId="0" xfId="0" applyNumberFormat="1"/>
    <xf numFmtId="0" fontId="47" fillId="0" borderId="8" xfId="0" applyFont="1" applyBorder="1" applyAlignment="1">
      <alignment horizontal="center" vertical="center"/>
    </xf>
    <xf numFmtId="0" fontId="48" fillId="0" borderId="8" xfId="0" applyFont="1" applyBorder="1" applyAlignment="1">
      <alignment horizontal="center" vertical="center" wrapText="1"/>
    </xf>
    <xf numFmtId="173" fontId="48" fillId="7" borderId="8" xfId="0" applyNumberFormat="1" applyFont="1" applyFill="1" applyBorder="1" applyAlignment="1">
      <alignment horizontal="center" vertical="center"/>
    </xf>
    <xf numFmtId="173" fontId="49" fillId="9" borderId="5" xfId="0" applyNumberFormat="1" applyFont="1" applyFill="1" applyBorder="1" applyAlignment="1">
      <alignment horizontal="center" vertical="center"/>
    </xf>
    <xf numFmtId="173" fontId="49" fillId="9" borderId="8" xfId="0" applyNumberFormat="1" applyFont="1" applyFill="1" applyBorder="1" applyAlignment="1">
      <alignment horizontal="center" vertical="center"/>
    </xf>
    <xf numFmtId="190" fontId="49" fillId="32" borderId="8" xfId="0" applyNumberFormat="1" applyFont="1" applyFill="1" applyBorder="1" applyAlignment="1">
      <alignment horizontal="center" vertical="center"/>
    </xf>
    <xf numFmtId="190" fontId="50" fillId="32" borderId="8" xfId="11" applyNumberFormat="1" applyFont="1" applyFill="1" applyBorder="1" applyAlignment="1" applyProtection="1">
      <alignment horizontal="center" vertical="center"/>
    </xf>
    <xf numFmtId="191" fontId="6" fillId="0" borderId="5" xfId="1" applyNumberFormat="1" applyFont="1" applyBorder="1" applyAlignment="1" applyProtection="1">
      <alignment horizontal="center" vertical="center"/>
    </xf>
    <xf numFmtId="0" fontId="49" fillId="32" borderId="8" xfId="0" applyFont="1" applyFill="1" applyBorder="1" applyAlignment="1">
      <alignment horizontal="center" vertical="center"/>
    </xf>
    <xf numFmtId="0" fontId="5" fillId="4" borderId="39" xfId="0" applyFont="1" applyFill="1" applyBorder="1" applyAlignment="1">
      <alignment horizontal="center" vertical="center"/>
    </xf>
    <xf numFmtId="191" fontId="6" fillId="0" borderId="30" xfId="1" applyNumberFormat="1" applyFont="1" applyBorder="1" applyAlignment="1" applyProtection="1">
      <alignment horizontal="center" vertical="center"/>
    </xf>
    <xf numFmtId="168" fontId="4" fillId="0" borderId="7" xfId="0" applyNumberFormat="1" applyFont="1" applyBorder="1" applyAlignment="1">
      <alignment horizontal="center" vertical="center"/>
    </xf>
    <xf numFmtId="0" fontId="54" fillId="2" borderId="0" xfId="0" applyFont="1" applyFill="1"/>
    <xf numFmtId="0" fontId="55" fillId="2" borderId="0" xfId="0" applyFont="1" applyFill="1" applyAlignment="1">
      <alignment vertical="center"/>
    </xf>
    <xf numFmtId="0" fontId="54" fillId="0" borderId="0" xfId="0" applyFont="1"/>
    <xf numFmtId="175" fontId="55" fillId="0" borderId="5" xfId="3" applyNumberFormat="1" applyFont="1" applyBorder="1" applyAlignment="1" applyProtection="1">
      <alignment vertical="center"/>
    </xf>
    <xf numFmtId="4" fontId="55" fillId="0" borderId="5" xfId="0" applyNumberFormat="1" applyFont="1" applyBorder="1" applyAlignment="1">
      <alignment vertical="center"/>
    </xf>
    <xf numFmtId="0" fontId="53" fillId="0" borderId="7" xfId="9" applyFont="1" applyBorder="1" applyAlignment="1">
      <alignment horizontal="right" vertical="center" wrapText="1"/>
    </xf>
    <xf numFmtId="0" fontId="57" fillId="2" borderId="0" xfId="0" applyFont="1" applyFill="1" applyAlignment="1">
      <alignment vertical="center"/>
    </xf>
    <xf numFmtId="0" fontId="55" fillId="0" borderId="8" xfId="0" applyFont="1" applyBorder="1" applyAlignment="1">
      <alignment horizontal="center" vertical="center"/>
    </xf>
    <xf numFmtId="0" fontId="55" fillId="0" borderId="8" xfId="9" applyFont="1" applyBorder="1" applyAlignment="1">
      <alignment horizontal="right" vertical="center" wrapText="1"/>
    </xf>
    <xf numFmtId="0" fontId="59" fillId="16" borderId="11" xfId="0" applyFont="1" applyFill="1" applyBorder="1" applyAlignment="1">
      <alignment vertical="center"/>
    </xf>
    <xf numFmtId="0" fontId="59" fillId="16" borderId="13" xfId="0" applyFont="1" applyFill="1" applyBorder="1" applyAlignment="1">
      <alignment vertical="center"/>
    </xf>
    <xf numFmtId="4" fontId="52" fillId="16" borderId="20" xfId="0" applyNumberFormat="1" applyFont="1" applyFill="1" applyBorder="1" applyAlignment="1">
      <alignment vertical="center"/>
    </xf>
    <xf numFmtId="4" fontId="52" fillId="16" borderId="10" xfId="0" applyNumberFormat="1" applyFont="1" applyFill="1" applyBorder="1" applyAlignment="1">
      <alignment vertical="center"/>
    </xf>
    <xf numFmtId="0" fontId="52" fillId="17" borderId="6" xfId="0" applyFont="1" applyFill="1" applyBorder="1" applyAlignment="1">
      <alignment horizontal="left" vertical="center"/>
    </xf>
    <xf numFmtId="4" fontId="52" fillId="17" borderId="6" xfId="0" applyNumberFormat="1" applyFont="1" applyFill="1" applyBorder="1" applyAlignment="1">
      <alignment horizontal="center" vertical="center"/>
    </xf>
    <xf numFmtId="0" fontId="53" fillId="2" borderId="0" xfId="0" applyFont="1" applyFill="1" applyAlignment="1">
      <alignment vertical="center"/>
    </xf>
    <xf numFmtId="0" fontId="60" fillId="0" borderId="8" xfId="10" applyFont="1" applyBorder="1" applyAlignment="1">
      <alignment horizontal="center" vertical="center" wrapText="1"/>
    </xf>
    <xf numFmtId="4" fontId="52" fillId="16" borderId="21" xfId="0" applyNumberFormat="1" applyFont="1" applyFill="1" applyBorder="1" applyAlignment="1">
      <alignment vertical="center"/>
    </xf>
    <xf numFmtId="4" fontId="52" fillId="16" borderId="14" xfId="0" applyNumberFormat="1" applyFont="1" applyFill="1" applyBorder="1" applyAlignment="1">
      <alignment vertical="center"/>
    </xf>
    <xf numFmtId="0" fontId="59" fillId="7" borderId="11" xfId="0" applyFont="1" applyFill="1" applyBorder="1" applyAlignment="1">
      <alignment horizontal="left" vertical="center"/>
    </xf>
    <xf numFmtId="10" fontId="59" fillId="7" borderId="13" xfId="3" applyNumberFormat="1" applyFont="1" applyFill="1" applyBorder="1" applyAlignment="1" applyProtection="1">
      <alignment horizontal="center" vertical="center"/>
    </xf>
    <xf numFmtId="0" fontId="55" fillId="2" borderId="20" xfId="0" applyFont="1" applyFill="1" applyBorder="1" applyAlignment="1">
      <alignment horizontal="left" vertical="center"/>
    </xf>
    <xf numFmtId="2" fontId="55" fillId="2" borderId="10" xfId="0" applyNumberFormat="1" applyFont="1" applyFill="1" applyBorder="1" applyAlignment="1">
      <alignment horizontal="center" vertical="center"/>
    </xf>
    <xf numFmtId="9" fontId="55" fillId="2" borderId="0" xfId="0" applyNumberFormat="1" applyFont="1" applyFill="1" applyAlignment="1">
      <alignment vertical="center"/>
    </xf>
    <xf numFmtId="4" fontId="52" fillId="18" borderId="8" xfId="6" applyNumberFormat="1" applyFont="1" applyFill="1" applyBorder="1" applyAlignment="1">
      <alignment horizontal="center" vertical="center" wrapText="1"/>
    </xf>
    <xf numFmtId="0" fontId="62" fillId="2" borderId="20" xfId="0" applyFont="1" applyFill="1" applyBorder="1" applyAlignment="1">
      <alignment horizontal="left" vertical="center"/>
    </xf>
    <xf numFmtId="4" fontId="62" fillId="2" borderId="10" xfId="0" applyNumberFormat="1" applyFont="1" applyFill="1" applyBorder="1" applyAlignment="1">
      <alignment horizontal="center" vertical="center"/>
    </xf>
    <xf numFmtId="10" fontId="55" fillId="2" borderId="0" xfId="3" applyNumberFormat="1" applyFont="1" applyFill="1" applyBorder="1" applyAlignment="1" applyProtection="1">
      <alignment vertical="center"/>
    </xf>
    <xf numFmtId="4" fontId="55" fillId="2" borderId="10" xfId="0" applyNumberFormat="1" applyFont="1" applyFill="1" applyBorder="1" applyAlignment="1">
      <alignment horizontal="center" vertical="center"/>
    </xf>
    <xf numFmtId="0" fontId="58" fillId="2" borderId="0" xfId="0" applyFont="1" applyFill="1" applyAlignment="1">
      <alignment vertical="center"/>
    </xf>
    <xf numFmtId="0" fontId="53" fillId="2" borderId="20" xfId="0" applyFont="1" applyFill="1" applyBorder="1" applyAlignment="1">
      <alignment horizontal="left" vertical="center"/>
    </xf>
    <xf numFmtId="4" fontId="53" fillId="2" borderId="10" xfId="0" applyNumberFormat="1" applyFont="1" applyFill="1" applyBorder="1" applyAlignment="1">
      <alignment horizontal="center" vertical="center"/>
    </xf>
    <xf numFmtId="0" fontId="53" fillId="2" borderId="21" xfId="0" applyFont="1" applyFill="1" applyBorder="1" applyAlignment="1">
      <alignment horizontal="left" vertical="center"/>
    </xf>
    <xf numFmtId="4" fontId="52" fillId="2" borderId="14" xfId="0" applyNumberFormat="1" applyFont="1" applyFill="1" applyBorder="1" applyAlignment="1">
      <alignment horizontal="center" vertical="center"/>
    </xf>
    <xf numFmtId="4" fontId="57" fillId="2" borderId="0" xfId="0" applyNumberFormat="1" applyFont="1" applyFill="1" applyAlignment="1">
      <alignment vertical="center"/>
    </xf>
    <xf numFmtId="0" fontId="59" fillId="7" borderId="13" xfId="0" applyFont="1" applyFill="1" applyBorder="1" applyAlignment="1">
      <alignment horizontal="left" vertical="center"/>
    </xf>
    <xf numFmtId="0" fontId="63" fillId="2" borderId="11" xfId="0" applyFont="1" applyFill="1" applyBorder="1" applyAlignment="1">
      <alignment horizontal="left" vertical="center"/>
    </xf>
    <xf numFmtId="10" fontId="55" fillId="2" borderId="13" xfId="3" applyNumberFormat="1" applyFont="1" applyFill="1" applyBorder="1" applyAlignment="1" applyProtection="1">
      <alignment horizontal="center" vertical="center"/>
    </xf>
    <xf numFmtId="4" fontId="53" fillId="19" borderId="8" xfId="0" applyNumberFormat="1" applyFont="1" applyFill="1" applyBorder="1" applyAlignment="1">
      <alignment vertical="center"/>
    </xf>
    <xf numFmtId="10" fontId="55" fillId="2" borderId="10" xfId="3" applyNumberFormat="1" applyFont="1" applyFill="1" applyBorder="1" applyAlignment="1" applyProtection="1">
      <alignment horizontal="center" vertical="center"/>
    </xf>
    <xf numFmtId="0" fontId="58" fillId="20" borderId="8" xfId="6" applyFont="1" applyFill="1" applyBorder="1" applyAlignment="1">
      <alignment horizontal="center" vertical="center" wrapText="1"/>
    </xf>
    <xf numFmtId="175" fontId="53" fillId="17" borderId="7" xfId="3" applyNumberFormat="1" applyFont="1" applyFill="1" applyBorder="1" applyAlignment="1" applyProtection="1">
      <alignment horizontal="center" vertical="center"/>
    </xf>
    <xf numFmtId="0" fontId="55" fillId="0" borderId="8" xfId="0" applyFont="1" applyBorder="1" applyAlignment="1">
      <alignment horizontal="center" vertical="center" wrapText="1"/>
    </xf>
    <xf numFmtId="0" fontId="55" fillId="0" borderId="8" xfId="0" applyFont="1" applyBorder="1" applyAlignment="1">
      <alignment vertical="center"/>
    </xf>
    <xf numFmtId="0" fontId="55" fillId="0" borderId="8" xfId="0" applyFont="1" applyBorder="1" applyAlignment="1">
      <alignment horizontal="justify" vertical="center"/>
    </xf>
    <xf numFmtId="4" fontId="53" fillId="0" borderId="8" xfId="0" applyNumberFormat="1" applyFont="1" applyBorder="1" applyAlignment="1">
      <alignment vertical="center"/>
    </xf>
    <xf numFmtId="0" fontId="53" fillId="13" borderId="0" xfId="0" applyFont="1" applyFill="1" applyAlignment="1">
      <alignment vertical="center"/>
    </xf>
    <xf numFmtId="0" fontId="53" fillId="14" borderId="0" xfId="0" applyFont="1" applyFill="1" applyAlignment="1">
      <alignment vertical="center"/>
    </xf>
    <xf numFmtId="4" fontId="53" fillId="2" borderId="8" xfId="0" applyNumberFormat="1" applyFont="1" applyFill="1" applyBorder="1" applyAlignment="1">
      <alignment vertical="center"/>
    </xf>
    <xf numFmtId="4" fontId="55" fillId="2" borderId="0" xfId="0" applyNumberFormat="1" applyFont="1" applyFill="1" applyAlignment="1">
      <alignment vertical="center"/>
    </xf>
    <xf numFmtId="4" fontId="58" fillId="2" borderId="8" xfId="0" applyNumberFormat="1" applyFont="1" applyFill="1" applyBorder="1" applyAlignment="1">
      <alignment horizontal="right" vertical="center"/>
    </xf>
    <xf numFmtId="0" fontId="53" fillId="13" borderId="23" xfId="0" applyFont="1" applyFill="1" applyBorder="1" applyAlignment="1">
      <alignment vertical="center"/>
    </xf>
    <xf numFmtId="179" fontId="53" fillId="2" borderId="8" xfId="0" applyNumberFormat="1" applyFont="1" applyFill="1" applyBorder="1" applyAlignment="1">
      <alignment vertical="center"/>
    </xf>
    <xf numFmtId="0" fontId="55" fillId="0" borderId="7" xfId="0" applyFont="1" applyBorder="1" applyAlignment="1">
      <alignment horizontal="center" vertical="center" wrapText="1"/>
    </xf>
    <xf numFmtId="0" fontId="55" fillId="0" borderId="0" xfId="0" applyFont="1" applyAlignment="1">
      <alignment horizontal="justify" vertical="center"/>
    </xf>
    <xf numFmtId="175" fontId="53" fillId="0" borderId="24" xfId="3" applyNumberFormat="1" applyFont="1" applyBorder="1" applyAlignment="1" applyProtection="1">
      <alignment horizontal="justify" vertical="center"/>
    </xf>
    <xf numFmtId="175" fontId="53" fillId="0" borderId="19" xfId="3" applyNumberFormat="1" applyFont="1" applyBorder="1" applyAlignment="1" applyProtection="1">
      <alignment horizontal="justify" vertical="center"/>
    </xf>
    <xf numFmtId="4" fontId="53" fillId="17" borderId="0" xfId="0" applyNumberFormat="1" applyFont="1" applyFill="1" applyAlignment="1">
      <alignment vertical="center"/>
    </xf>
    <xf numFmtId="180" fontId="53" fillId="14" borderId="0" xfId="0" applyNumberFormat="1" applyFont="1" applyFill="1" applyAlignment="1">
      <alignment vertical="center"/>
    </xf>
    <xf numFmtId="0" fontId="52" fillId="2" borderId="0" xfId="0" applyFont="1" applyFill="1" applyAlignment="1">
      <alignment vertical="center"/>
    </xf>
    <xf numFmtId="0" fontId="53" fillId="7" borderId="7" xfId="6" applyFont="1" applyFill="1" applyBorder="1" applyAlignment="1">
      <alignment vertical="center"/>
    </xf>
    <xf numFmtId="164" fontId="53" fillId="13" borderId="0" xfId="2" applyFont="1" applyFill="1" applyBorder="1" applyAlignment="1" applyProtection="1">
      <alignment vertical="center"/>
    </xf>
    <xf numFmtId="4" fontId="53" fillId="2" borderId="0" xfId="0" applyNumberFormat="1" applyFont="1" applyFill="1" applyAlignment="1">
      <alignment vertical="center"/>
    </xf>
    <xf numFmtId="0" fontId="58" fillId="20" borderId="8" xfId="6" applyFont="1" applyFill="1" applyBorder="1" applyAlignment="1">
      <alignment vertical="center" wrapText="1"/>
    </xf>
    <xf numFmtId="0" fontId="53" fillId="17" borderId="8" xfId="6" applyFont="1" applyFill="1" applyBorder="1" applyAlignment="1">
      <alignment horizontal="center" vertical="center"/>
    </xf>
    <xf numFmtId="164" fontId="53" fillId="13" borderId="0" xfId="0" applyNumberFormat="1" applyFont="1" applyFill="1" applyAlignment="1">
      <alignment vertical="center"/>
    </xf>
    <xf numFmtId="9" fontId="53" fillId="2" borderId="0" xfId="0" applyNumberFormat="1" applyFont="1" applyFill="1" applyAlignment="1">
      <alignment vertical="center"/>
    </xf>
    <xf numFmtId="0" fontId="53" fillId="23" borderId="8" xfId="6" applyFont="1" applyFill="1" applyBorder="1" applyAlignment="1">
      <alignment horizontal="center" vertical="center"/>
    </xf>
    <xf numFmtId="0" fontId="53" fillId="2" borderId="24" xfId="6" applyFont="1" applyFill="1" applyBorder="1" applyAlignment="1">
      <alignment horizontal="left" vertical="center"/>
    </xf>
    <xf numFmtId="0" fontId="58" fillId="2" borderId="24" xfId="6" applyFont="1" applyFill="1" applyBorder="1" applyAlignment="1">
      <alignment horizontal="center" vertical="center"/>
    </xf>
    <xf numFmtId="10" fontId="53" fillId="2" borderId="8" xfId="3" applyNumberFormat="1" applyFont="1" applyFill="1" applyBorder="1" applyAlignment="1" applyProtection="1">
      <alignment vertical="center"/>
    </xf>
    <xf numFmtId="4" fontId="53" fillId="14" borderId="0" xfId="0" applyNumberFormat="1" applyFont="1" applyFill="1" applyAlignment="1">
      <alignment vertical="center"/>
    </xf>
    <xf numFmtId="175" fontId="53" fillId="2" borderId="8" xfId="3" applyNumberFormat="1" applyFont="1" applyFill="1" applyBorder="1" applyAlignment="1" applyProtection="1">
      <alignment vertical="center"/>
    </xf>
    <xf numFmtId="0" fontId="52" fillId="17" borderId="25" xfId="0" applyFont="1" applyFill="1" applyBorder="1" applyAlignment="1">
      <alignment horizontal="left" vertical="center"/>
    </xf>
    <xf numFmtId="4" fontId="52" fillId="17" borderId="26" xfId="0" applyNumberFormat="1" applyFont="1" applyFill="1" applyBorder="1" applyAlignment="1">
      <alignment horizontal="center" vertical="center"/>
    </xf>
    <xf numFmtId="175" fontId="53" fillId="2" borderId="0" xfId="3" applyNumberFormat="1" applyFont="1" applyFill="1" applyBorder="1" applyAlignment="1" applyProtection="1">
      <alignment vertical="center"/>
    </xf>
    <xf numFmtId="175" fontId="53" fillId="2" borderId="8" xfId="6" applyNumberFormat="1" applyFont="1" applyFill="1" applyBorder="1" applyAlignment="1">
      <alignment horizontal="right" vertical="center"/>
    </xf>
    <xf numFmtId="4" fontId="53" fillId="2" borderId="16" xfId="0" applyNumberFormat="1" applyFont="1" applyFill="1" applyBorder="1" applyAlignment="1">
      <alignment vertical="center"/>
    </xf>
    <xf numFmtId="4" fontId="53" fillId="13" borderId="0" xfId="0" applyNumberFormat="1" applyFont="1" applyFill="1" applyAlignment="1">
      <alignment vertical="center"/>
    </xf>
    <xf numFmtId="0" fontId="59" fillId="16" borderId="11" xfId="0" applyFont="1" applyFill="1" applyBorder="1" applyAlignment="1">
      <alignment horizontal="left" vertical="center"/>
    </xf>
    <xf numFmtId="0" fontId="59" fillId="16" borderId="13" xfId="0" applyFont="1" applyFill="1" applyBorder="1" applyAlignment="1">
      <alignment horizontal="left" vertical="center"/>
    </xf>
    <xf numFmtId="0" fontId="58" fillId="25" borderId="29" xfId="6" applyFont="1" applyFill="1" applyBorder="1" applyAlignment="1">
      <alignment horizontal="center" vertical="center" wrapText="1"/>
    </xf>
    <xf numFmtId="4" fontId="58" fillId="25" borderId="29" xfId="0" applyNumberFormat="1" applyFont="1" applyFill="1" applyBorder="1" applyAlignment="1">
      <alignment vertical="center"/>
    </xf>
    <xf numFmtId="0" fontId="52" fillId="17" borderId="20" xfId="0" applyFont="1" applyFill="1" applyBorder="1" applyAlignment="1">
      <alignment vertical="center"/>
    </xf>
    <xf numFmtId="0" fontId="59" fillId="17" borderId="10" xfId="0" applyFont="1" applyFill="1" applyBorder="1" applyAlignment="1">
      <alignment vertical="center"/>
    </xf>
    <xf numFmtId="4" fontId="58" fillId="25" borderId="29" xfId="6" applyNumberFormat="1" applyFont="1" applyFill="1" applyBorder="1" applyAlignment="1">
      <alignment vertical="center" wrapText="1"/>
    </xf>
    <xf numFmtId="4" fontId="52" fillId="17" borderId="21" xfId="5" applyNumberFormat="1" applyFont="1" applyFill="1" applyBorder="1" applyAlignment="1" applyProtection="1">
      <alignment vertical="center"/>
    </xf>
    <xf numFmtId="4" fontId="59" fillId="17" borderId="14" xfId="5" applyNumberFormat="1" applyFont="1" applyFill="1" applyBorder="1" applyAlignment="1" applyProtection="1">
      <alignment vertical="center"/>
    </xf>
    <xf numFmtId="0" fontId="59" fillId="2" borderId="0" xfId="0" applyFont="1" applyFill="1" applyAlignment="1">
      <alignment vertical="center"/>
    </xf>
    <xf numFmtId="0" fontId="55" fillId="7" borderId="30" xfId="6" applyFont="1" applyFill="1" applyBorder="1" applyAlignment="1">
      <alignment vertical="center"/>
    </xf>
    <xf numFmtId="4" fontId="53" fillId="26" borderId="5" xfId="0" applyNumberFormat="1" applyFont="1" applyFill="1" applyBorder="1" applyAlignment="1">
      <alignment horizontal="center" vertical="center"/>
    </xf>
    <xf numFmtId="181" fontId="53" fillId="2" borderId="0" xfId="0" applyNumberFormat="1" applyFont="1" applyFill="1" applyAlignment="1">
      <alignment vertical="center"/>
    </xf>
    <xf numFmtId="182" fontId="53" fillId="2" borderId="0" xfId="0" applyNumberFormat="1" applyFont="1" applyFill="1" applyAlignment="1">
      <alignment vertical="center"/>
    </xf>
    <xf numFmtId="183" fontId="53" fillId="2" borderId="0" xfId="0" applyNumberFormat="1" applyFont="1" applyFill="1" applyAlignment="1">
      <alignment vertical="center"/>
    </xf>
    <xf numFmtId="0" fontId="55" fillId="0" borderId="8" xfId="6" applyFont="1" applyBorder="1" applyAlignment="1">
      <alignment horizontal="center" vertical="center" wrapText="1"/>
    </xf>
    <xf numFmtId="10" fontId="53" fillId="0" borderId="8" xfId="3" applyNumberFormat="1" applyFont="1" applyBorder="1" applyAlignment="1" applyProtection="1">
      <alignment vertical="center"/>
    </xf>
    <xf numFmtId="0" fontId="53" fillId="3" borderId="0" xfId="0" applyFont="1" applyFill="1" applyAlignment="1">
      <alignment vertical="center"/>
    </xf>
    <xf numFmtId="184" fontId="53" fillId="2" borderId="0" xfId="0" applyNumberFormat="1" applyFont="1" applyFill="1" applyAlignment="1">
      <alignment vertical="center"/>
    </xf>
    <xf numFmtId="4" fontId="53" fillId="0" borderId="0" xfId="0" applyNumberFormat="1" applyFont="1" applyAlignment="1">
      <alignment vertical="center"/>
    </xf>
    <xf numFmtId="185" fontId="53" fillId="2" borderId="0" xfId="0" applyNumberFormat="1" applyFont="1" applyFill="1" applyAlignment="1">
      <alignment vertical="center"/>
    </xf>
    <xf numFmtId="10" fontId="53" fillId="0" borderId="8" xfId="3" applyNumberFormat="1" applyFont="1" applyBorder="1" applyAlignment="1" applyProtection="1">
      <alignment horizontal="right" vertical="center"/>
    </xf>
    <xf numFmtId="164" fontId="53" fillId="0" borderId="8" xfId="5" applyFont="1" applyBorder="1" applyAlignment="1" applyProtection="1">
      <alignment vertical="center"/>
    </xf>
    <xf numFmtId="3" fontId="53" fillId="0" borderId="8" xfId="0" applyNumberFormat="1" applyFont="1" applyBorder="1" applyAlignment="1">
      <alignment horizontal="center" vertical="center"/>
    </xf>
    <xf numFmtId="180" fontId="53" fillId="2" borderId="0" xfId="0" applyNumberFormat="1" applyFont="1" applyFill="1" applyAlignment="1">
      <alignment vertical="center"/>
    </xf>
    <xf numFmtId="2" fontId="53" fillId="2" borderId="0" xfId="0" applyNumberFormat="1" applyFont="1" applyFill="1" applyAlignment="1">
      <alignment vertical="center"/>
    </xf>
    <xf numFmtId="4" fontId="53" fillId="0" borderId="8" xfId="0" applyNumberFormat="1" applyFont="1" applyBorder="1" applyAlignment="1">
      <alignment horizontal="center" vertical="center"/>
    </xf>
    <xf numFmtId="186" fontId="53" fillId="2" borderId="8" xfId="0" applyNumberFormat="1" applyFont="1" applyFill="1" applyBorder="1" applyAlignment="1">
      <alignment vertical="center"/>
    </xf>
    <xf numFmtId="0" fontId="53" fillId="0" borderId="8" xfId="0" applyFont="1" applyBorder="1" applyAlignment="1">
      <alignment vertical="center"/>
    </xf>
    <xf numFmtId="0" fontId="53" fillId="2" borderId="16" xfId="0" applyFont="1" applyFill="1" applyBorder="1" applyAlignment="1">
      <alignment vertical="center"/>
    </xf>
    <xf numFmtId="4" fontId="53" fillId="0" borderId="16" xfId="0" applyNumberFormat="1" applyFont="1" applyBorder="1" applyAlignment="1">
      <alignment horizontal="center" vertical="center"/>
    </xf>
    <xf numFmtId="0" fontId="59" fillId="17" borderId="8" xfId="0" applyFont="1" applyFill="1" applyBorder="1" applyAlignment="1">
      <alignment vertical="center"/>
    </xf>
    <xf numFmtId="4" fontId="59" fillId="17" borderId="8" xfId="0" applyNumberFormat="1" applyFont="1" applyFill="1" applyBorder="1" applyAlignment="1">
      <alignment horizontal="center" vertical="center"/>
    </xf>
    <xf numFmtId="4" fontId="57" fillId="0" borderId="0" xfId="0" applyNumberFormat="1" applyFont="1" applyAlignment="1">
      <alignment vertical="center"/>
    </xf>
    <xf numFmtId="2" fontId="53" fillId="0" borderId="8" xfId="0" applyNumberFormat="1" applyFont="1" applyBorder="1" applyAlignment="1">
      <alignment vertical="center"/>
    </xf>
    <xf numFmtId="175" fontId="58" fillId="0" borderId="8" xfId="3" applyNumberFormat="1" applyFont="1" applyBorder="1" applyAlignment="1" applyProtection="1">
      <alignment horizontal="justify" vertical="center"/>
    </xf>
    <xf numFmtId="4" fontId="53" fillId="2" borderId="8" xfId="0" applyNumberFormat="1" applyFont="1" applyFill="1" applyBorder="1" applyAlignment="1">
      <alignment horizontal="right" vertical="center"/>
    </xf>
    <xf numFmtId="183" fontId="55" fillId="2" borderId="0" xfId="0" applyNumberFormat="1" applyFont="1" applyFill="1" applyAlignment="1">
      <alignment vertical="center"/>
    </xf>
    <xf numFmtId="0" fontId="55" fillId="0" borderId="0" xfId="0" applyFont="1" applyAlignment="1">
      <alignment vertical="center"/>
    </xf>
    <xf numFmtId="4" fontId="58" fillId="2" borderId="8" xfId="0" applyNumberFormat="1" applyFont="1" applyFill="1" applyBorder="1" applyAlignment="1">
      <alignment vertical="center"/>
    </xf>
    <xf numFmtId="175" fontId="53" fillId="0" borderId="8" xfId="3" applyNumberFormat="1" applyFont="1" applyBorder="1" applyAlignment="1" applyProtection="1">
      <alignment vertical="center"/>
    </xf>
    <xf numFmtId="4" fontId="53" fillId="34" borderId="8" xfId="0" applyNumberFormat="1" applyFont="1" applyFill="1" applyBorder="1" applyAlignment="1">
      <alignment vertical="center"/>
    </xf>
    <xf numFmtId="4" fontId="53" fillId="22" borderId="8" xfId="0" applyNumberFormat="1" applyFont="1" applyFill="1" applyBorder="1" applyAlignment="1">
      <alignment vertical="center"/>
    </xf>
    <xf numFmtId="0" fontId="53" fillId="24" borderId="8" xfId="6" applyFont="1" applyFill="1" applyBorder="1" applyAlignment="1">
      <alignment horizontal="center" vertical="center" wrapText="1"/>
    </xf>
    <xf numFmtId="4" fontId="53" fillId="24" borderId="8" xfId="6" applyNumberFormat="1" applyFont="1" applyFill="1" applyBorder="1" applyAlignment="1">
      <alignment horizontal="center" vertical="center" wrapText="1"/>
    </xf>
    <xf numFmtId="0" fontId="52" fillId="24" borderId="8" xfId="6" applyFont="1" applyFill="1" applyBorder="1" applyAlignment="1">
      <alignment horizontal="center" vertical="center" wrapText="1"/>
    </xf>
    <xf numFmtId="4" fontId="53" fillId="24" borderId="8" xfId="0" applyNumberFormat="1" applyFont="1" applyFill="1" applyBorder="1" applyAlignment="1">
      <alignment vertical="center"/>
    </xf>
    <xf numFmtId="0" fontId="53" fillId="24" borderId="24" xfId="6" applyFont="1" applyFill="1" applyBorder="1" applyAlignment="1">
      <alignment horizontal="left" vertical="center" wrapText="1"/>
    </xf>
    <xf numFmtId="0" fontId="53" fillId="24" borderId="24" xfId="6" applyFont="1" applyFill="1" applyBorder="1" applyAlignment="1">
      <alignment horizontal="right" vertical="center" wrapText="1"/>
    </xf>
    <xf numFmtId="0" fontId="52" fillId="24" borderId="19" xfId="6" applyFont="1" applyFill="1" applyBorder="1" applyAlignment="1">
      <alignment horizontal="right" vertical="center" wrapText="1"/>
    </xf>
    <xf numFmtId="0" fontId="52" fillId="5" borderId="7" xfId="6" applyFont="1" applyFill="1" applyBorder="1" applyAlignment="1">
      <alignment horizontal="right" vertical="center" wrapText="1"/>
    </xf>
    <xf numFmtId="0" fontId="53" fillId="5" borderId="24" xfId="6" applyFont="1" applyFill="1" applyBorder="1" applyAlignment="1">
      <alignment horizontal="right" vertical="center" wrapText="1"/>
    </xf>
    <xf numFmtId="0" fontId="53" fillId="5" borderId="19" xfId="6" applyFont="1" applyFill="1" applyBorder="1" applyAlignment="1">
      <alignment horizontal="right" vertical="center" wrapText="1"/>
    </xf>
    <xf numFmtId="4" fontId="53" fillId="5" borderId="8" xfId="0" applyNumberFormat="1" applyFont="1" applyFill="1" applyBorder="1" applyAlignment="1">
      <alignment vertical="center"/>
    </xf>
    <xf numFmtId="9" fontId="53" fillId="2" borderId="0" xfId="3" applyFont="1" applyFill="1" applyBorder="1" applyAlignment="1" applyProtection="1">
      <alignment vertical="center"/>
    </xf>
    <xf numFmtId="10" fontId="53" fillId="2" borderId="0" xfId="0" applyNumberFormat="1" applyFont="1" applyFill="1" applyAlignment="1">
      <alignment vertical="center"/>
    </xf>
    <xf numFmtId="4" fontId="53" fillId="18" borderId="8" xfId="6" applyNumberFormat="1" applyFont="1" applyFill="1" applyBorder="1" applyAlignment="1">
      <alignment vertical="center" wrapText="1"/>
    </xf>
    <xf numFmtId="187" fontId="53" fillId="2" borderId="0" xfId="0" applyNumberFormat="1" applyFont="1" applyFill="1" applyAlignment="1">
      <alignment vertical="center"/>
    </xf>
    <xf numFmtId="1" fontId="53" fillId="2" borderId="0" xfId="3" applyNumberFormat="1" applyFont="1" applyFill="1" applyBorder="1" applyAlignment="1" applyProtection="1">
      <alignment vertical="center"/>
    </xf>
    <xf numFmtId="0" fontId="53" fillId="0" borderId="0" xfId="0" applyFont="1" applyAlignment="1">
      <alignment vertical="center"/>
    </xf>
    <xf numFmtId="0" fontId="55" fillId="17" borderId="8" xfId="6" applyFont="1" applyFill="1" applyBorder="1" applyAlignment="1">
      <alignment horizontal="center" vertical="center" wrapText="1"/>
    </xf>
    <xf numFmtId="4" fontId="53" fillId="17" borderId="23" xfId="0" applyNumberFormat="1" applyFont="1" applyFill="1" applyBorder="1" applyAlignment="1">
      <alignment vertical="center"/>
    </xf>
    <xf numFmtId="0" fontId="66" fillId="14" borderId="0" xfId="4" applyFont="1" applyFill="1" applyBorder="1" applyAlignment="1" applyProtection="1">
      <alignment vertical="center"/>
    </xf>
    <xf numFmtId="10" fontId="53" fillId="2" borderId="0" xfId="3" applyNumberFormat="1" applyFont="1" applyFill="1" applyBorder="1" applyAlignment="1" applyProtection="1">
      <alignment vertical="center"/>
    </xf>
    <xf numFmtId="182" fontId="53" fillId="2" borderId="0" xfId="3" applyNumberFormat="1" applyFont="1" applyFill="1" applyBorder="1" applyAlignment="1" applyProtection="1">
      <alignment vertical="center"/>
    </xf>
    <xf numFmtId="4" fontId="53" fillId="22" borderId="16" xfId="0" applyNumberFormat="1" applyFont="1" applyFill="1" applyBorder="1" applyAlignment="1">
      <alignment vertical="center"/>
    </xf>
    <xf numFmtId="0" fontId="58" fillId="25" borderId="29" xfId="0" applyFont="1" applyFill="1" applyBorder="1" applyAlignment="1">
      <alignment horizontal="center" vertical="center"/>
    </xf>
    <xf numFmtId="175" fontId="53" fillId="2" borderId="0" xfId="0" applyNumberFormat="1" applyFont="1" applyFill="1" applyAlignment="1">
      <alignment vertical="center"/>
    </xf>
    <xf numFmtId="0" fontId="52" fillId="18" borderId="7" xfId="6" applyFont="1" applyFill="1" applyBorder="1" applyAlignment="1">
      <alignment vertical="center"/>
    </xf>
    <xf numFmtId="0" fontId="52" fillId="18" borderId="24" xfId="6" applyFont="1" applyFill="1" applyBorder="1" applyAlignment="1">
      <alignment vertical="center"/>
    </xf>
    <xf numFmtId="0" fontId="55" fillId="2" borderId="8" xfId="6" applyFont="1" applyFill="1" applyBorder="1" applyAlignment="1">
      <alignment horizontal="center" vertical="center" wrapText="1"/>
    </xf>
    <xf numFmtId="9" fontId="53" fillId="7" borderId="0" xfId="0" applyNumberFormat="1" applyFont="1" applyFill="1" applyAlignment="1">
      <alignment vertical="center"/>
    </xf>
    <xf numFmtId="175" fontId="53" fillId="22" borderId="8" xfId="6" applyNumberFormat="1" applyFont="1" applyFill="1" applyBorder="1" applyAlignment="1">
      <alignment vertical="center" wrapText="1"/>
    </xf>
    <xf numFmtId="0" fontId="58" fillId="20" borderId="8" xfId="6" applyFont="1" applyFill="1" applyBorder="1" applyAlignment="1">
      <alignment horizontal="right" vertical="center" wrapText="1"/>
    </xf>
    <xf numFmtId="0" fontId="53" fillId="18" borderId="7" xfId="6" applyFont="1" applyFill="1" applyBorder="1" applyAlignment="1">
      <alignment vertical="center"/>
    </xf>
    <xf numFmtId="0" fontId="53" fillId="18" borderId="24" xfId="6" applyFont="1" applyFill="1" applyBorder="1" applyAlignment="1">
      <alignment vertical="center"/>
    </xf>
    <xf numFmtId="4" fontId="58" fillId="0" borderId="8" xfId="0" applyNumberFormat="1" applyFont="1" applyBorder="1" applyAlignment="1">
      <alignment horizontal="right" vertical="center"/>
    </xf>
    <xf numFmtId="4" fontId="58" fillId="19" borderId="8" xfId="0" applyNumberFormat="1" applyFont="1" applyFill="1" applyBorder="1" applyAlignment="1">
      <alignment vertical="center"/>
    </xf>
    <xf numFmtId="0" fontId="53" fillId="0" borderId="8" xfId="6" applyFont="1" applyBorder="1" applyAlignment="1">
      <alignment vertical="center" wrapText="1"/>
    </xf>
    <xf numFmtId="190" fontId="53" fillId="0" borderId="8" xfId="0" applyNumberFormat="1" applyFont="1" applyBorder="1" applyAlignment="1">
      <alignment vertical="center"/>
    </xf>
    <xf numFmtId="0" fontId="53" fillId="7" borderId="0" xfId="0" applyFont="1" applyFill="1" applyAlignment="1">
      <alignment vertical="center"/>
    </xf>
    <xf numFmtId="0" fontId="53" fillId="0" borderId="5" xfId="6" applyFont="1" applyBorder="1" applyAlignment="1">
      <alignment vertical="center" wrapText="1"/>
    </xf>
    <xf numFmtId="182" fontId="52" fillId="2" borderId="0" xfId="0" applyNumberFormat="1" applyFont="1" applyFill="1" applyAlignment="1">
      <alignment vertical="center"/>
    </xf>
    <xf numFmtId="0" fontId="53" fillId="0" borderId="8" xfId="6" applyFont="1" applyBorder="1" applyAlignment="1">
      <alignment horizontal="center" vertical="center" wrapText="1"/>
    </xf>
    <xf numFmtId="0" fontId="58" fillId="14" borderId="16" xfId="6" applyFont="1" applyFill="1" applyBorder="1" applyAlignment="1">
      <alignment vertical="center" wrapText="1"/>
    </xf>
    <xf numFmtId="0" fontId="53" fillId="14" borderId="7" xfId="6" applyFont="1" applyFill="1" applyBorder="1" applyAlignment="1">
      <alignment vertical="center" wrapText="1"/>
    </xf>
    <xf numFmtId="4" fontId="53" fillId="14" borderId="19" xfId="0" applyNumberFormat="1" applyFont="1" applyFill="1" applyBorder="1" applyAlignment="1">
      <alignment vertical="center"/>
    </xf>
    <xf numFmtId="0" fontId="53" fillId="0" borderId="16" xfId="6" applyFont="1" applyBorder="1" applyAlignment="1">
      <alignment vertical="center" wrapText="1"/>
    </xf>
    <xf numFmtId="0" fontId="53" fillId="0" borderId="7" xfId="6" applyFont="1" applyBorder="1" applyAlignment="1">
      <alignment horizontal="left" vertical="center" wrapText="1"/>
    </xf>
    <xf numFmtId="183" fontId="53" fillId="28" borderId="6" xfId="0" applyNumberFormat="1" applyFont="1" applyFill="1" applyBorder="1" applyAlignment="1">
      <alignment vertical="center"/>
    </xf>
    <xf numFmtId="182" fontId="53" fillId="28" borderId="6" xfId="0" applyNumberFormat="1" applyFont="1" applyFill="1" applyBorder="1" applyAlignment="1">
      <alignment vertical="center"/>
    </xf>
    <xf numFmtId="4" fontId="53" fillId="28" borderId="19" xfId="2" applyNumberFormat="1" applyFont="1" applyFill="1" applyBorder="1" applyAlignment="1" applyProtection="1">
      <alignment horizontal="right" vertical="center"/>
    </xf>
    <xf numFmtId="0" fontId="53" fillId="0" borderId="33" xfId="6" applyFont="1" applyBorder="1" applyAlignment="1">
      <alignment vertical="center" wrapText="1"/>
    </xf>
    <xf numFmtId="0" fontId="53" fillId="0" borderId="34" xfId="6" applyFont="1" applyBorder="1" applyAlignment="1">
      <alignment horizontal="left" vertical="center" wrapText="1"/>
    </xf>
    <xf numFmtId="0" fontId="58" fillId="0" borderId="0" xfId="6" applyFont="1" applyAlignment="1">
      <alignment horizontal="left" vertical="center" wrapText="1"/>
    </xf>
    <xf numFmtId="0" fontId="58" fillId="0" borderId="33" xfId="6" applyFont="1" applyBorder="1" applyAlignment="1">
      <alignment horizontal="left" vertical="center" wrapText="1"/>
    </xf>
    <xf numFmtId="4" fontId="58" fillId="0" borderId="8" xfId="0" applyNumberFormat="1" applyFont="1" applyBorder="1" applyAlignment="1">
      <alignment vertical="center"/>
    </xf>
    <xf numFmtId="0" fontId="55" fillId="0" borderId="7" xfId="6" applyFont="1" applyBorder="1" applyAlignment="1">
      <alignment vertical="center" wrapText="1"/>
    </xf>
    <xf numFmtId="0" fontId="53" fillId="0" borderId="24" xfId="0" applyFont="1" applyBorder="1" applyAlignment="1">
      <alignment horizontal="justify" vertical="center"/>
    </xf>
    <xf numFmtId="0" fontId="53" fillId="0" borderId="7" xfId="6" applyFont="1" applyBorder="1" applyAlignment="1">
      <alignment vertical="center"/>
    </xf>
    <xf numFmtId="0" fontId="55" fillId="0" borderId="24" xfId="6" applyFont="1" applyBorder="1" applyAlignment="1">
      <alignment vertical="center"/>
    </xf>
    <xf numFmtId="0" fontId="58" fillId="2" borderId="8" xfId="0" applyFont="1" applyFill="1" applyBorder="1" applyAlignment="1">
      <alignment vertical="center"/>
    </xf>
    <xf numFmtId="0" fontId="57" fillId="0" borderId="8" xfId="6" applyFont="1" applyBorder="1" applyAlignment="1">
      <alignment vertical="center"/>
    </xf>
    <xf numFmtId="0" fontId="55" fillId="0" borderId="34" xfId="6" applyFont="1" applyBorder="1" applyAlignment="1">
      <alignment vertical="center" wrapText="1"/>
    </xf>
    <xf numFmtId="0" fontId="53" fillId="0" borderId="35" xfId="0" applyFont="1" applyBorder="1" applyAlignment="1">
      <alignment horizontal="justify" vertical="center"/>
    </xf>
    <xf numFmtId="175" fontId="53" fillId="0" borderId="16" xfId="3" applyNumberFormat="1" applyFont="1" applyBorder="1" applyAlignment="1" applyProtection="1">
      <alignment vertical="center"/>
    </xf>
    <xf numFmtId="4" fontId="53" fillId="0" borderId="16" xfId="0" applyNumberFormat="1" applyFont="1" applyBorder="1" applyAlignment="1">
      <alignment vertical="center"/>
    </xf>
    <xf numFmtId="0" fontId="53" fillId="29" borderId="8" xfId="0" applyFont="1" applyFill="1" applyBorder="1" applyAlignment="1">
      <alignment vertical="center"/>
    </xf>
    <xf numFmtId="175" fontId="53" fillId="29" borderId="8" xfId="0" applyNumberFormat="1" applyFont="1" applyFill="1" applyBorder="1" applyAlignment="1">
      <alignment vertical="center"/>
    </xf>
    <xf numFmtId="4" fontId="53" fillId="29" borderId="8" xfId="0" applyNumberFormat="1" applyFont="1" applyFill="1" applyBorder="1" applyAlignment="1">
      <alignment vertical="center"/>
    </xf>
    <xf numFmtId="4" fontId="53" fillId="22" borderId="5" xfId="0" applyNumberFormat="1" applyFont="1" applyFill="1" applyBorder="1" applyAlignment="1">
      <alignment vertical="center"/>
    </xf>
    <xf numFmtId="4" fontId="53" fillId="22" borderId="8" xfId="6" applyNumberFormat="1" applyFont="1" applyFill="1" applyBorder="1" applyAlignment="1">
      <alignment horizontal="center" vertical="center" wrapText="1"/>
    </xf>
    <xf numFmtId="164" fontId="53" fillId="2" borderId="0" xfId="2" applyFont="1" applyFill="1" applyBorder="1" applyAlignment="1" applyProtection="1">
      <alignment vertical="center"/>
    </xf>
    <xf numFmtId="0" fontId="53" fillId="0" borderId="7" xfId="6" applyFont="1" applyBorder="1" applyAlignment="1">
      <alignment vertical="center" wrapText="1"/>
    </xf>
    <xf numFmtId="0" fontId="53" fillId="0" borderId="24" xfId="6" applyFont="1" applyBorder="1" applyAlignment="1">
      <alignment vertical="center" wrapText="1"/>
    </xf>
    <xf numFmtId="0" fontId="53" fillId="0" borderId="19" xfId="6" applyFont="1" applyBorder="1" applyAlignment="1">
      <alignment vertical="center" wrapText="1"/>
    </xf>
    <xf numFmtId="175" fontId="53" fillId="22" borderId="8" xfId="3" applyNumberFormat="1" applyFont="1" applyFill="1" applyBorder="1" applyAlignment="1" applyProtection="1">
      <alignment vertical="center"/>
    </xf>
    <xf numFmtId="0" fontId="53" fillId="0" borderId="16" xfId="6" applyFont="1" applyBorder="1" applyAlignment="1">
      <alignment horizontal="center" vertical="center" wrapText="1"/>
    </xf>
    <xf numFmtId="164" fontId="53" fillId="2" borderId="0" xfId="0" applyNumberFormat="1" applyFont="1" applyFill="1" applyAlignment="1">
      <alignment vertical="center"/>
    </xf>
    <xf numFmtId="4" fontId="53" fillId="28" borderId="36" xfId="0" applyNumberFormat="1" applyFont="1" applyFill="1" applyBorder="1" applyAlignment="1">
      <alignment vertical="center"/>
    </xf>
    <xf numFmtId="166" fontId="53" fillId="17" borderId="0" xfId="1" applyFont="1" applyFill="1" applyBorder="1" applyAlignment="1" applyProtection="1">
      <alignment vertical="center"/>
    </xf>
    <xf numFmtId="164" fontId="52" fillId="2" borderId="0" xfId="0" applyNumberFormat="1" applyFont="1" applyFill="1" applyAlignment="1">
      <alignment vertical="center"/>
    </xf>
    <xf numFmtId="9" fontId="52" fillId="2" borderId="0" xfId="3" applyFont="1" applyFill="1" applyBorder="1" applyAlignment="1" applyProtection="1">
      <alignment vertical="center"/>
    </xf>
    <xf numFmtId="0" fontId="55" fillId="2" borderId="0" xfId="0" applyFont="1" applyFill="1" applyAlignment="1">
      <alignment horizontal="justify" vertical="center"/>
    </xf>
    <xf numFmtId="175" fontId="53" fillId="0" borderId="0" xfId="3" applyNumberFormat="1" applyFont="1" applyBorder="1" applyAlignment="1" applyProtection="1">
      <alignment vertical="center"/>
    </xf>
    <xf numFmtId="4" fontId="55" fillId="0" borderId="0" xfId="0" applyNumberFormat="1" applyFont="1" applyAlignment="1">
      <alignment vertical="center"/>
    </xf>
    <xf numFmtId="9" fontId="53" fillId="0" borderId="0" xfId="0" applyNumberFormat="1" applyFont="1" applyAlignment="1">
      <alignment vertical="center"/>
    </xf>
    <xf numFmtId="2" fontId="53" fillId="0" borderId="0" xfId="0" applyNumberFormat="1" applyFont="1" applyAlignment="1">
      <alignment vertical="center"/>
    </xf>
    <xf numFmtId="0" fontId="49" fillId="33" borderId="0" xfId="0" applyFont="1" applyFill="1" applyAlignment="1">
      <alignment horizontal="center" vertical="center"/>
    </xf>
    <xf numFmtId="190" fontId="50" fillId="33" borderId="0" xfId="11" applyNumberFormat="1" applyFont="1" applyFill="1" applyBorder="1" applyAlignment="1" applyProtection="1">
      <alignment horizontal="center" vertical="center"/>
    </xf>
    <xf numFmtId="0" fontId="69" fillId="0" borderId="0" xfId="0" applyFont="1" applyAlignment="1">
      <alignment horizontal="center" vertical="center"/>
    </xf>
    <xf numFmtId="0" fontId="20" fillId="0" borderId="0" xfId="0" applyFont="1" applyAlignment="1">
      <alignment horizontal="center" vertical="center"/>
    </xf>
    <xf numFmtId="188" fontId="20" fillId="0" borderId="0" xfId="0" applyNumberFormat="1" applyFont="1" applyAlignment="1">
      <alignment horizontal="center" vertical="center"/>
    </xf>
    <xf numFmtId="0" fontId="47" fillId="0" borderId="0" xfId="0" applyFont="1" applyAlignment="1">
      <alignment horizontal="center" vertical="center"/>
    </xf>
    <xf numFmtId="0" fontId="49" fillId="11" borderId="8" xfId="0" applyFont="1" applyFill="1" applyBorder="1" applyAlignment="1">
      <alignment horizontal="center" vertical="center" wrapText="1"/>
    </xf>
    <xf numFmtId="172" fontId="49" fillId="11" borderId="8" xfId="2" applyNumberFormat="1" applyFont="1" applyFill="1" applyBorder="1" applyAlignment="1" applyProtection="1">
      <alignment horizontal="center" vertical="center" wrapText="1"/>
    </xf>
    <xf numFmtId="170" fontId="50" fillId="11" borderId="16" xfId="2" applyNumberFormat="1" applyFont="1" applyFill="1" applyBorder="1" applyAlignment="1" applyProtection="1">
      <alignment horizontal="center" vertical="center" wrapText="1"/>
    </xf>
    <xf numFmtId="0" fontId="47" fillId="0" borderId="8" xfId="0" applyFont="1" applyBorder="1" applyAlignment="1">
      <alignment horizontal="center" vertical="top" wrapText="1"/>
    </xf>
    <xf numFmtId="0" fontId="47" fillId="0" borderId="8" xfId="0" applyFont="1" applyBorder="1" applyAlignment="1">
      <alignment horizontal="center" vertical="center" wrapText="1"/>
    </xf>
    <xf numFmtId="173" fontId="47" fillId="7" borderId="8" xfId="0" applyNumberFormat="1" applyFont="1" applyFill="1" applyBorder="1" applyAlignment="1">
      <alignment horizontal="center" vertical="center"/>
    </xf>
    <xf numFmtId="172" fontId="47" fillId="0" borderId="8" xfId="2" applyNumberFormat="1" applyFont="1" applyBorder="1" applyAlignment="1" applyProtection="1">
      <alignment horizontal="center" vertical="center"/>
    </xf>
    <xf numFmtId="167" fontId="47" fillId="7" borderId="8" xfId="2" applyNumberFormat="1" applyFont="1" applyFill="1" applyBorder="1" applyAlignment="1" applyProtection="1">
      <alignment horizontal="center" vertical="center"/>
    </xf>
    <xf numFmtId="10" fontId="47" fillId="7" borderId="8" xfId="0" applyNumberFormat="1" applyFont="1" applyFill="1" applyBorder="1" applyAlignment="1">
      <alignment horizontal="center" vertical="center"/>
    </xf>
    <xf numFmtId="167" fontId="47" fillId="7" borderId="8" xfId="0" applyNumberFormat="1" applyFont="1" applyFill="1" applyBorder="1" applyAlignment="1">
      <alignment horizontal="center" vertical="center"/>
    </xf>
    <xf numFmtId="167" fontId="47" fillId="7" borderId="8" xfId="3" applyNumberFormat="1" applyFont="1" applyFill="1" applyBorder="1" applyAlignment="1" applyProtection="1">
      <alignment horizontal="center" vertical="center"/>
    </xf>
    <xf numFmtId="2" fontId="47" fillId="0" borderId="8" xfId="0" applyNumberFormat="1" applyFont="1" applyBorder="1" applyAlignment="1">
      <alignment horizontal="center" vertical="center"/>
    </xf>
    <xf numFmtId="190" fontId="47" fillId="0" borderId="8" xfId="0" applyNumberFormat="1" applyFont="1" applyBorder="1" applyAlignment="1">
      <alignment horizontal="center" vertical="center"/>
    </xf>
    <xf numFmtId="2" fontId="49" fillId="0" borderId="8" xfId="0" applyNumberFormat="1" applyFont="1" applyBorder="1" applyAlignment="1">
      <alignment horizontal="center" vertical="center"/>
    </xf>
    <xf numFmtId="0" fontId="47" fillId="0" borderId="16" xfId="0" applyFont="1" applyBorder="1" applyAlignment="1">
      <alignment horizontal="center" vertical="center" wrapText="1"/>
    </xf>
    <xf numFmtId="173" fontId="47" fillId="7" borderId="16" xfId="0" applyNumberFormat="1" applyFont="1" applyFill="1" applyBorder="1" applyAlignment="1">
      <alignment horizontal="center" vertical="center"/>
    </xf>
    <xf numFmtId="0" fontId="47" fillId="0" borderId="33" xfId="0" applyFont="1" applyBorder="1" applyAlignment="1">
      <alignment horizontal="center" vertical="center" wrapText="1"/>
    </xf>
    <xf numFmtId="0" fontId="47" fillId="0" borderId="5" xfId="0" applyFont="1" applyBorder="1" applyAlignment="1">
      <alignment horizontal="center" vertical="center" wrapText="1"/>
    </xf>
    <xf numFmtId="173" fontId="47" fillId="7" borderId="5" xfId="0" applyNumberFormat="1" applyFont="1" applyFill="1" applyBorder="1" applyAlignment="1">
      <alignment horizontal="center" vertical="center"/>
    </xf>
    <xf numFmtId="190" fontId="47" fillId="0" borderId="16" xfId="0" applyNumberFormat="1" applyFont="1" applyBorder="1" applyAlignment="1">
      <alignment horizontal="center" vertical="center"/>
    </xf>
    <xf numFmtId="173" fontId="47" fillId="7" borderId="7" xfId="0" applyNumberFormat="1" applyFont="1" applyFill="1" applyBorder="1" applyAlignment="1">
      <alignment horizontal="center" vertical="center"/>
    </xf>
    <xf numFmtId="174" fontId="47" fillId="0" borderId="8" xfId="0" applyNumberFormat="1" applyFont="1" applyBorder="1" applyAlignment="1">
      <alignment horizontal="center" vertical="center"/>
    </xf>
    <xf numFmtId="10" fontId="47" fillId="0" borderId="0" xfId="3" applyNumberFormat="1" applyFont="1" applyBorder="1" applyAlignment="1" applyProtection="1">
      <alignment horizontal="center" vertical="center"/>
    </xf>
    <xf numFmtId="2" fontId="47" fillId="0" borderId="0" xfId="0" applyNumberFormat="1" applyFont="1" applyAlignment="1">
      <alignment horizontal="center" vertical="center"/>
    </xf>
    <xf numFmtId="0" fontId="47" fillId="33" borderId="0" xfId="0" applyFont="1" applyFill="1" applyAlignment="1">
      <alignment horizontal="center" vertical="center"/>
    </xf>
    <xf numFmtId="174" fontId="47" fillId="0" borderId="16" xfId="0" applyNumberFormat="1" applyFont="1" applyBorder="1" applyAlignment="1">
      <alignment horizontal="center" vertical="center"/>
    </xf>
    <xf numFmtId="172" fontId="47" fillId="0" borderId="16" xfId="2" applyNumberFormat="1" applyFont="1" applyBorder="1" applyAlignment="1" applyProtection="1">
      <alignment horizontal="center" vertical="center"/>
    </xf>
    <xf numFmtId="173" fontId="47" fillId="0" borderId="8" xfId="0" applyNumberFormat="1" applyFont="1" applyBorder="1" applyAlignment="1">
      <alignment horizontal="center" vertical="center"/>
    </xf>
    <xf numFmtId="0" fontId="50" fillId="33" borderId="0" xfId="11" applyFont="1" applyFill="1" applyBorder="1" applyAlignment="1" applyProtection="1">
      <alignment horizontal="center" vertical="center"/>
    </xf>
    <xf numFmtId="0" fontId="47" fillId="0" borderId="0" xfId="0" applyFont="1" applyAlignment="1">
      <alignment horizontal="center" vertical="center" wrapText="1"/>
    </xf>
    <xf numFmtId="0" fontId="47" fillId="38" borderId="0" xfId="0" applyFont="1" applyFill="1" applyAlignment="1">
      <alignment horizontal="center" vertical="center" wrapText="1"/>
    </xf>
    <xf numFmtId="0" fontId="47" fillId="0" borderId="0" xfId="0" applyFont="1"/>
    <xf numFmtId="6" fontId="47" fillId="0" borderId="8" xfId="0" applyNumberFormat="1" applyFont="1" applyBorder="1" applyAlignment="1">
      <alignment horizontal="center" vertical="center"/>
    </xf>
    <xf numFmtId="8" fontId="47" fillId="0" borderId="8" xfId="0" applyNumberFormat="1" applyFont="1" applyBorder="1" applyAlignment="1">
      <alignment horizontal="center" vertical="center"/>
    </xf>
    <xf numFmtId="0" fontId="48" fillId="0" borderId="8" xfId="0" applyFont="1" applyBorder="1" applyAlignment="1">
      <alignment horizontal="center" vertical="center"/>
    </xf>
    <xf numFmtId="0" fontId="48" fillId="31" borderId="16" xfId="0" applyFont="1" applyFill="1" applyBorder="1" applyAlignment="1">
      <alignment horizontal="center" vertical="center" wrapText="1"/>
    </xf>
    <xf numFmtId="0" fontId="48" fillId="0" borderId="16" xfId="0" applyFont="1" applyBorder="1" applyAlignment="1">
      <alignment horizontal="center" vertical="center" wrapText="1"/>
    </xf>
    <xf numFmtId="8" fontId="47" fillId="0" borderId="16" xfId="0" applyNumberFormat="1" applyFont="1" applyBorder="1" applyAlignment="1">
      <alignment horizontal="center" vertical="center"/>
    </xf>
    <xf numFmtId="0" fontId="48" fillId="31" borderId="8" xfId="0" applyFont="1" applyFill="1" applyBorder="1" applyAlignment="1">
      <alignment horizontal="center" vertical="center" wrapText="1"/>
    </xf>
    <xf numFmtId="8" fontId="48" fillId="0" borderId="8" xfId="0" applyNumberFormat="1" applyFont="1" applyBorder="1" applyAlignment="1">
      <alignment horizontal="center" vertical="center"/>
    </xf>
    <xf numFmtId="8" fontId="47" fillId="31" borderId="8" xfId="0" applyNumberFormat="1" applyFont="1" applyFill="1" applyBorder="1" applyAlignment="1">
      <alignment horizontal="center" vertical="center" wrapText="1"/>
    </xf>
    <xf numFmtId="0" fontId="7" fillId="2" borderId="3" xfId="0" applyFont="1" applyFill="1" applyBorder="1" applyAlignment="1">
      <alignment vertical="center"/>
    </xf>
    <xf numFmtId="0" fontId="73" fillId="2" borderId="54" xfId="0" applyFont="1" applyFill="1" applyBorder="1" applyAlignment="1">
      <alignment vertical="center"/>
    </xf>
    <xf numFmtId="0" fontId="73" fillId="2" borderId="55" xfId="0" applyFont="1" applyFill="1" applyBorder="1" applyAlignment="1">
      <alignment vertical="center"/>
    </xf>
    <xf numFmtId="0" fontId="7" fillId="2" borderId="0" xfId="0" applyFont="1" applyFill="1"/>
    <xf numFmtId="0" fontId="15" fillId="2" borderId="0" xfId="0" applyFont="1" applyFill="1" applyAlignment="1">
      <alignment horizontal="justify" vertical="center" wrapText="1"/>
    </xf>
    <xf numFmtId="0" fontId="8" fillId="2" borderId="0" xfId="0" applyFont="1" applyFill="1"/>
    <xf numFmtId="0" fontId="49" fillId="11" borderId="5" xfId="0" applyFont="1" applyFill="1" applyBorder="1" applyAlignment="1">
      <alignment horizontal="center" vertical="center" wrapText="1"/>
    </xf>
    <xf numFmtId="0" fontId="49" fillId="33" borderId="16" xfId="0" applyFont="1" applyFill="1" applyBorder="1" applyAlignment="1">
      <alignment horizontal="center" vertical="center"/>
    </xf>
    <xf numFmtId="190" fontId="50" fillId="33" borderId="34" xfId="11" applyNumberFormat="1" applyFont="1" applyFill="1" applyBorder="1" applyAlignment="1" applyProtection="1">
      <alignment horizontal="center" vertical="center"/>
    </xf>
    <xf numFmtId="0" fontId="4" fillId="5" borderId="8" xfId="0" applyFont="1" applyFill="1" applyBorder="1" applyAlignment="1">
      <alignment horizontal="center" vertical="center"/>
    </xf>
    <xf numFmtId="168" fontId="4" fillId="0" borderId="30" xfId="0" applyNumberFormat="1" applyFont="1" applyBorder="1" applyAlignment="1">
      <alignment horizontal="center" vertical="center"/>
    </xf>
    <xf numFmtId="0" fontId="4" fillId="37" borderId="20" xfId="0" applyFont="1" applyFill="1" applyBorder="1" applyAlignment="1">
      <alignment horizontal="center" vertical="center" wrapText="1"/>
    </xf>
    <xf numFmtId="0" fontId="4" fillId="37" borderId="0" xfId="0" applyFont="1" applyFill="1" applyAlignment="1">
      <alignment horizontal="center" vertical="center" wrapText="1"/>
    </xf>
    <xf numFmtId="0" fontId="4" fillId="37" borderId="10" xfId="0" applyFont="1" applyFill="1" applyBorder="1" applyAlignment="1">
      <alignment horizontal="center" vertical="center" wrapText="1"/>
    </xf>
    <xf numFmtId="0" fontId="4" fillId="37" borderId="21" xfId="0" applyFont="1" applyFill="1" applyBorder="1" applyAlignment="1">
      <alignment horizontal="center" vertical="center" wrapText="1"/>
    </xf>
    <xf numFmtId="0" fontId="4" fillId="37" borderId="38" xfId="0" applyFont="1" applyFill="1" applyBorder="1" applyAlignment="1">
      <alignment horizontal="center" vertical="center" wrapText="1"/>
    </xf>
    <xf numFmtId="0" fontId="4" fillId="37" borderId="14" xfId="0" applyFont="1" applyFill="1" applyBorder="1" applyAlignment="1">
      <alignment horizontal="center" vertical="center" wrapText="1"/>
    </xf>
    <xf numFmtId="0" fontId="74" fillId="0" borderId="52" xfId="0" applyFont="1" applyBorder="1" applyAlignment="1">
      <alignment horizontal="center" vertical="center"/>
    </xf>
    <xf numFmtId="0" fontId="74" fillId="0" borderId="53" xfId="0" applyFont="1" applyBorder="1" applyAlignment="1">
      <alignment horizontal="center" vertical="center"/>
    </xf>
    <xf numFmtId="0" fontId="5" fillId="3" borderId="0" xfId="0" applyFont="1" applyFill="1" applyAlignment="1">
      <alignment horizontal="center" vertical="center"/>
    </xf>
    <xf numFmtId="0" fontId="6" fillId="36" borderId="40" xfId="0" applyFont="1" applyFill="1" applyBorder="1" applyAlignment="1">
      <alignment horizontal="center" vertical="center" wrapText="1"/>
    </xf>
    <xf numFmtId="0" fontId="6" fillId="36" borderId="41" xfId="0" applyFont="1" applyFill="1" applyBorder="1" applyAlignment="1">
      <alignment horizontal="center" vertical="center" wrapText="1"/>
    </xf>
    <xf numFmtId="0" fontId="6" fillId="36" borderId="42" xfId="0" applyFont="1" applyFill="1" applyBorder="1" applyAlignment="1">
      <alignment horizontal="center" vertical="center" wrapText="1"/>
    </xf>
    <xf numFmtId="0" fontId="6" fillId="36" borderId="43" xfId="0" applyFont="1" applyFill="1" applyBorder="1" applyAlignment="1">
      <alignment horizontal="center" vertical="center" wrapText="1"/>
    </xf>
    <xf numFmtId="0" fontId="6" fillId="36" borderId="44" xfId="0" applyFont="1" applyFill="1" applyBorder="1" applyAlignment="1">
      <alignment horizontal="center" vertical="center" wrapText="1"/>
    </xf>
    <xf numFmtId="0" fontId="6" fillId="36" borderId="45" xfId="0" applyFont="1" applyFill="1" applyBorder="1" applyAlignment="1">
      <alignment horizontal="center" vertical="center" wrapText="1"/>
    </xf>
    <xf numFmtId="0" fontId="5" fillId="5" borderId="6" xfId="0" applyFont="1" applyFill="1" applyBorder="1" applyAlignment="1">
      <alignment horizontal="justify" vertical="center"/>
    </xf>
    <xf numFmtId="0" fontId="5" fillId="5" borderId="15" xfId="0" applyFont="1" applyFill="1" applyBorder="1" applyAlignment="1">
      <alignment horizontal="justify"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6" fillId="36" borderId="46" xfId="0" applyFont="1" applyFill="1" applyBorder="1" applyAlignment="1">
      <alignment horizontal="center" vertical="center" wrapText="1"/>
    </xf>
    <xf numFmtId="0" fontId="6" fillId="36" borderId="3" xfId="0" applyFont="1" applyFill="1" applyBorder="1" applyAlignment="1">
      <alignment horizontal="center" vertical="center" wrapText="1"/>
    </xf>
    <xf numFmtId="0" fontId="6" fillId="36" borderId="47" xfId="0" applyFont="1" applyFill="1" applyBorder="1" applyAlignment="1">
      <alignment horizontal="center" vertical="center" wrapText="1"/>
    </xf>
    <xf numFmtId="0" fontId="6" fillId="36" borderId="48" xfId="0" applyFont="1" applyFill="1" applyBorder="1" applyAlignment="1">
      <alignment horizontal="center" vertical="center" wrapText="1"/>
    </xf>
    <xf numFmtId="0" fontId="6" fillId="36" borderId="37" xfId="0" applyFont="1" applyFill="1" applyBorder="1" applyAlignment="1">
      <alignment horizontal="center" vertical="center" wrapText="1"/>
    </xf>
    <xf numFmtId="0" fontId="6" fillId="36" borderId="49" xfId="0" applyFont="1" applyFill="1" applyBorder="1" applyAlignment="1">
      <alignment horizontal="center" vertical="center" wrapText="1"/>
    </xf>
    <xf numFmtId="167" fontId="4" fillId="0" borderId="8" xfId="0" applyNumberFormat="1" applyFont="1" applyBorder="1" applyAlignment="1">
      <alignment horizontal="center" vertical="center"/>
    </xf>
    <xf numFmtId="167" fontId="4" fillId="0" borderId="7" xfId="0" applyNumberFormat="1" applyFont="1" applyBorder="1" applyAlignment="1">
      <alignment horizontal="center" vertical="center"/>
    </xf>
    <xf numFmtId="0" fontId="4" fillId="5" borderId="8" xfId="0" applyFont="1" applyFill="1" applyBorder="1" applyAlignment="1">
      <alignment horizontal="left" vertical="center"/>
    </xf>
    <xf numFmtId="0" fontId="4" fillId="37" borderId="11" xfId="0" applyFont="1" applyFill="1" applyBorder="1" applyAlignment="1">
      <alignment horizontal="center" vertical="top" wrapText="1"/>
    </xf>
    <xf numFmtId="0" fontId="4" fillId="37" borderId="12" xfId="0" applyFont="1" applyFill="1" applyBorder="1" applyAlignment="1">
      <alignment horizontal="center" vertical="top" wrapText="1"/>
    </xf>
    <xf numFmtId="0" fontId="4" fillId="37" borderId="13" xfId="0" applyFont="1" applyFill="1" applyBorder="1" applyAlignment="1">
      <alignment horizontal="center" vertical="top" wrapText="1"/>
    </xf>
    <xf numFmtId="0" fontId="4" fillId="37" borderId="20" xfId="0" applyFont="1" applyFill="1" applyBorder="1" applyAlignment="1">
      <alignment horizontal="center" vertical="top" wrapText="1"/>
    </xf>
    <xf numFmtId="0" fontId="4" fillId="37" borderId="0" xfId="0" applyFont="1" applyFill="1" applyAlignment="1">
      <alignment horizontal="center" vertical="top" wrapText="1"/>
    </xf>
    <xf numFmtId="0" fontId="4" fillId="37" borderId="10" xfId="0" applyFont="1" applyFill="1" applyBorder="1" applyAlignment="1">
      <alignment horizontal="center" vertical="top" wrapText="1"/>
    </xf>
    <xf numFmtId="0" fontId="4" fillId="37" borderId="21" xfId="0" applyFont="1" applyFill="1" applyBorder="1" applyAlignment="1">
      <alignment horizontal="center" vertical="top" wrapText="1"/>
    </xf>
    <xf numFmtId="0" fontId="4" fillId="37" borderId="38" xfId="0" applyFont="1" applyFill="1" applyBorder="1" applyAlignment="1">
      <alignment horizontal="center" vertical="top" wrapText="1"/>
    </xf>
    <xf numFmtId="0" fontId="4" fillId="37" borderId="14" xfId="0" applyFont="1" applyFill="1" applyBorder="1" applyAlignment="1">
      <alignment horizontal="center" vertical="top" wrapText="1"/>
    </xf>
    <xf numFmtId="168" fontId="4" fillId="37" borderId="50" xfId="0" applyNumberFormat="1" applyFont="1" applyFill="1" applyBorder="1" applyAlignment="1">
      <alignment horizontal="center" vertical="center" wrapText="1"/>
    </xf>
    <xf numFmtId="168" fontId="4" fillId="37" borderId="51" xfId="0" applyNumberFormat="1" applyFont="1" applyFill="1" applyBorder="1" applyAlignment="1">
      <alignment horizontal="center" vertical="center" wrapText="1"/>
    </xf>
    <xf numFmtId="168" fontId="4" fillId="37" borderId="42" xfId="0" applyNumberFormat="1"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7"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10" fillId="6" borderId="0" xfId="0" applyFont="1" applyFill="1" applyAlignment="1">
      <alignment horizontal="center" vertical="center"/>
    </xf>
    <xf numFmtId="0" fontId="7" fillId="2" borderId="9" xfId="0" applyFont="1" applyFill="1" applyBorder="1" applyAlignment="1">
      <alignment horizontal="center" vertical="center"/>
    </xf>
    <xf numFmtId="0" fontId="10" fillId="6" borderId="8" xfId="6" applyFont="1" applyFill="1" applyBorder="1" applyAlignment="1">
      <alignment horizontal="center" vertical="center" wrapText="1"/>
    </xf>
    <xf numFmtId="170" fontId="10" fillId="6" borderId="8" xfId="2" applyNumberFormat="1" applyFont="1" applyFill="1" applyBorder="1" applyAlignment="1" applyProtection="1">
      <alignment horizontal="center" vertical="center" wrapText="1"/>
    </xf>
    <xf numFmtId="0" fontId="8" fillId="2" borderId="0" xfId="0" applyFont="1" applyFill="1" applyAlignment="1">
      <alignment horizontal="center"/>
    </xf>
    <xf numFmtId="0" fontId="8" fillId="0" borderId="0" xfId="0" applyFont="1" applyAlignment="1">
      <alignment horizontal="center" vertical="center"/>
    </xf>
    <xf numFmtId="0" fontId="7" fillId="2" borderId="8" xfId="0" applyFont="1" applyFill="1" applyBorder="1" applyAlignment="1">
      <alignment horizontal="right"/>
    </xf>
    <xf numFmtId="0" fontId="8" fillId="2" borderId="3" xfId="0" applyFont="1" applyFill="1" applyBorder="1" applyAlignment="1">
      <alignment horizontal="right" vertical="center"/>
    </xf>
    <xf numFmtId="0" fontId="16" fillId="0" borderId="0" xfId="0" applyFont="1" applyAlignment="1">
      <alignment horizontal="left" wrapText="1"/>
    </xf>
    <xf numFmtId="0" fontId="47" fillId="0" borderId="0" xfId="0" applyFont="1" applyAlignment="1">
      <alignment horizontal="left" vertical="center"/>
    </xf>
    <xf numFmtId="0" fontId="49" fillId="7" borderId="11" xfId="0" applyFont="1" applyFill="1" applyBorder="1" applyAlignment="1">
      <alignment horizontal="center" vertical="center" wrapText="1"/>
    </xf>
    <xf numFmtId="0" fontId="49" fillId="7" borderId="12"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7" borderId="21" xfId="0" applyFont="1" applyFill="1" applyBorder="1" applyAlignment="1">
      <alignment horizontal="center" vertical="center" wrapText="1"/>
    </xf>
    <xf numFmtId="0" fontId="49" fillId="7" borderId="38" xfId="0" applyFont="1" applyFill="1" applyBorder="1" applyAlignment="1">
      <alignment horizontal="center" vertical="center" wrapText="1"/>
    </xf>
    <xf numFmtId="0" fontId="49" fillId="7" borderId="14" xfId="0" applyFont="1" applyFill="1" applyBorder="1" applyAlignment="1">
      <alignment horizontal="center" vertical="center" wrapText="1"/>
    </xf>
    <xf numFmtId="0" fontId="49" fillId="35" borderId="11" xfId="0" applyFont="1" applyFill="1" applyBorder="1" applyAlignment="1">
      <alignment horizontal="center" vertical="center" wrapText="1"/>
    </xf>
    <xf numFmtId="0" fontId="49" fillId="35" borderId="12" xfId="0" applyFont="1" applyFill="1" applyBorder="1" applyAlignment="1">
      <alignment horizontal="center" vertical="center" wrapText="1"/>
    </xf>
    <xf numFmtId="0" fontId="49" fillId="35" borderId="13" xfId="0" applyFont="1" applyFill="1" applyBorder="1" applyAlignment="1">
      <alignment horizontal="center" vertical="center" wrapText="1"/>
    </xf>
    <xf numFmtId="0" fontId="49" fillId="35" borderId="20" xfId="0" applyFont="1" applyFill="1" applyBorder="1" applyAlignment="1">
      <alignment horizontal="center" vertical="center" wrapText="1"/>
    </xf>
    <xf numFmtId="0" fontId="49" fillId="35" borderId="0" xfId="0" applyFont="1" applyFill="1" applyAlignment="1">
      <alignment horizontal="center" vertical="center" wrapText="1"/>
    </xf>
    <xf numFmtId="0" fontId="49" fillId="35" borderId="10" xfId="0" applyFont="1" applyFill="1" applyBorder="1" applyAlignment="1">
      <alignment horizontal="center" vertical="center" wrapText="1"/>
    </xf>
    <xf numFmtId="0" fontId="49" fillId="35" borderId="21" xfId="0" applyFont="1" applyFill="1" applyBorder="1" applyAlignment="1">
      <alignment horizontal="center" vertical="center" wrapText="1"/>
    </xf>
    <xf numFmtId="0" fontId="49" fillId="35" borderId="38" xfId="0" applyFont="1" applyFill="1" applyBorder="1" applyAlignment="1">
      <alignment horizontal="center" vertical="center" wrapText="1"/>
    </xf>
    <xf numFmtId="0" fontId="49" fillId="35" borderId="14" xfId="0" applyFont="1" applyFill="1" applyBorder="1" applyAlignment="1">
      <alignment horizontal="center" vertical="center" wrapText="1"/>
    </xf>
    <xf numFmtId="0" fontId="49" fillId="32" borderId="8" xfId="0" applyFont="1" applyFill="1" applyBorder="1" applyAlignment="1">
      <alignment horizontal="center" vertical="center"/>
    </xf>
    <xf numFmtId="0" fontId="49" fillId="10" borderId="6" xfId="0" applyFont="1" applyFill="1" applyBorder="1" applyAlignment="1">
      <alignment horizontal="center" vertical="center"/>
    </xf>
    <xf numFmtId="0" fontId="71" fillId="6" borderId="8" xfId="0" applyFont="1" applyFill="1" applyBorder="1" applyAlignment="1">
      <alignment horizontal="center" vertical="center"/>
    </xf>
    <xf numFmtId="0" fontId="49" fillId="9" borderId="8" xfId="0" applyFont="1" applyFill="1" applyBorder="1" applyAlignment="1">
      <alignment horizontal="center" vertical="center" wrapText="1"/>
    </xf>
    <xf numFmtId="0" fontId="72" fillId="12" borderId="6" xfId="11" applyFont="1" applyFill="1" applyBorder="1" applyAlignment="1" applyProtection="1">
      <alignment horizontal="center" vertical="center"/>
    </xf>
    <xf numFmtId="0" fontId="72" fillId="12" borderId="8" xfId="11" applyFont="1" applyFill="1" applyBorder="1" applyAlignment="1" applyProtection="1">
      <alignment horizontal="center" vertical="center"/>
    </xf>
    <xf numFmtId="0" fontId="49" fillId="9" borderId="5" xfId="0" applyFont="1" applyFill="1" applyBorder="1" applyAlignment="1">
      <alignment horizontal="center" vertical="center" wrapText="1"/>
    </xf>
    <xf numFmtId="0" fontId="52" fillId="7" borderId="6" xfId="9" applyFont="1" applyFill="1" applyBorder="1" applyAlignment="1">
      <alignment horizontal="center" vertical="center" wrapText="1"/>
    </xf>
    <xf numFmtId="0" fontId="53" fillId="13" borderId="0" xfId="0" applyFont="1" applyFill="1" applyAlignment="1">
      <alignment horizontal="center" textRotation="255"/>
    </xf>
    <xf numFmtId="0" fontId="53" fillId="14" borderId="0" xfId="0" applyFont="1" applyFill="1" applyAlignment="1">
      <alignment horizontal="center" textRotation="255"/>
    </xf>
    <xf numFmtId="0" fontId="55" fillId="0" borderId="18" xfId="0" applyFont="1" applyBorder="1" applyAlignment="1">
      <alignment horizontal="center" vertical="center"/>
    </xf>
    <xf numFmtId="0" fontId="53" fillId="0" borderId="8" xfId="9" applyFont="1" applyBorder="1" applyAlignment="1">
      <alignment horizontal="right" vertical="center" wrapText="1"/>
    </xf>
    <xf numFmtId="0" fontId="55" fillId="2" borderId="8" xfId="9" applyFont="1" applyFill="1" applyBorder="1" applyAlignment="1">
      <alignment horizontal="center" vertical="center" wrapText="1"/>
    </xf>
    <xf numFmtId="176" fontId="55" fillId="2" borderId="8" xfId="9" applyNumberFormat="1" applyFont="1" applyFill="1" applyBorder="1" applyAlignment="1">
      <alignment horizontal="center" vertical="center" wrapText="1"/>
    </xf>
    <xf numFmtId="0" fontId="53" fillId="0" borderId="19" xfId="9" applyFont="1" applyBorder="1" applyAlignment="1">
      <alignment horizontal="right" vertical="center" wrapText="1"/>
    </xf>
    <xf numFmtId="0" fontId="58" fillId="15" borderId="8" xfId="9" applyFont="1" applyFill="1" applyBorder="1" applyAlignment="1">
      <alignment horizontal="center" vertical="center"/>
    </xf>
    <xf numFmtId="177" fontId="55" fillId="2" borderId="8" xfId="0" applyNumberFormat="1" applyFont="1" applyFill="1" applyBorder="1" applyAlignment="1">
      <alignment horizontal="center" vertical="center"/>
    </xf>
    <xf numFmtId="0" fontId="60" fillId="0" borderId="8" xfId="0" applyFont="1" applyBorder="1" applyAlignment="1">
      <alignment horizontal="center" vertical="center"/>
    </xf>
    <xf numFmtId="0" fontId="60" fillId="0" borderId="8" xfId="10" applyFont="1" applyBorder="1" applyAlignment="1">
      <alignment horizontal="center" vertical="center" wrapText="1"/>
    </xf>
    <xf numFmtId="0" fontId="55" fillId="2" borderId="8" xfId="0" applyFont="1" applyFill="1" applyBorder="1" applyAlignment="1">
      <alignment horizontal="justify" vertical="center"/>
    </xf>
    <xf numFmtId="0" fontId="55" fillId="2" borderId="8" xfId="10" applyFont="1" applyFill="1" applyBorder="1" applyAlignment="1">
      <alignment horizontal="center" vertical="center" wrapText="1"/>
    </xf>
    <xf numFmtId="0" fontId="53" fillId="2" borderId="22" xfId="0" applyFont="1" applyFill="1" applyBorder="1" applyAlignment="1">
      <alignment horizontal="center" vertical="center"/>
    </xf>
    <xf numFmtId="0" fontId="58" fillId="15" borderId="16" xfId="9" applyFont="1" applyFill="1" applyBorder="1" applyAlignment="1">
      <alignment horizontal="center" vertical="center"/>
    </xf>
    <xf numFmtId="0" fontId="58" fillId="15" borderId="5" xfId="9" applyFont="1" applyFill="1" applyBorder="1" applyAlignment="1">
      <alignment horizontal="center" vertical="center"/>
    </xf>
    <xf numFmtId="0" fontId="52" fillId="18" borderId="8" xfId="6" applyFont="1" applyFill="1" applyBorder="1" applyAlignment="1">
      <alignment horizontal="center" vertical="center" wrapText="1"/>
    </xf>
    <xf numFmtId="0" fontId="55" fillId="0" borderId="8" xfId="10" applyFont="1" applyBorder="1" applyAlignment="1">
      <alignment horizontal="left" vertical="center" wrapText="1"/>
    </xf>
    <xf numFmtId="174" fontId="55" fillId="2" borderId="8" xfId="0" applyNumberFormat="1" applyFont="1" applyFill="1" applyBorder="1" applyAlignment="1">
      <alignment horizontal="center" vertical="center"/>
    </xf>
    <xf numFmtId="178" fontId="55" fillId="2" borderId="8" xfId="0" applyNumberFormat="1" applyFont="1" applyFill="1" applyBorder="1" applyAlignment="1">
      <alignment horizontal="center" vertical="center"/>
    </xf>
    <xf numFmtId="0" fontId="55" fillId="0" borderId="8" xfId="0" applyFont="1" applyBorder="1" applyAlignment="1">
      <alignment horizontal="left" vertical="center"/>
    </xf>
    <xf numFmtId="0" fontId="58" fillId="19" borderId="8" xfId="6" applyFont="1" applyFill="1" applyBorder="1" applyAlignment="1">
      <alignment horizontal="center" vertical="center"/>
    </xf>
    <xf numFmtId="0" fontId="53" fillId="18" borderId="8" xfId="6" applyFont="1" applyFill="1" applyBorder="1" applyAlignment="1">
      <alignment horizontal="center" vertical="center" wrapText="1"/>
    </xf>
    <xf numFmtId="0" fontId="55" fillId="0" borderId="8" xfId="0" applyFont="1" applyBorder="1" applyAlignment="1">
      <alignment horizontal="justify" vertical="center"/>
    </xf>
    <xf numFmtId="175" fontId="53" fillId="0" borderId="8" xfId="3" applyNumberFormat="1" applyFont="1" applyBorder="1" applyAlignment="1" applyProtection="1">
      <alignment horizontal="justify" vertical="center"/>
    </xf>
    <xf numFmtId="175" fontId="53" fillId="21" borderId="8" xfId="3" applyNumberFormat="1" applyFont="1" applyFill="1" applyBorder="1" applyAlignment="1" applyProtection="1">
      <alignment horizontal="right" vertical="center"/>
    </xf>
    <xf numFmtId="0" fontId="52" fillId="22" borderId="8" xfId="6" applyFont="1" applyFill="1" applyBorder="1" applyAlignment="1">
      <alignment horizontal="right" vertical="center" wrapText="1"/>
    </xf>
    <xf numFmtId="0" fontId="53" fillId="7" borderId="19" xfId="6" applyFont="1" applyFill="1" applyBorder="1" applyAlignment="1">
      <alignment horizontal="left" vertical="center"/>
    </xf>
    <xf numFmtId="0" fontId="53" fillId="24" borderId="8" xfId="6" applyFont="1" applyFill="1" applyBorder="1" applyAlignment="1">
      <alignment horizontal="right" vertical="center"/>
    </xf>
    <xf numFmtId="0" fontId="52" fillId="22" borderId="27" xfId="6" applyFont="1" applyFill="1" applyBorder="1" applyAlignment="1">
      <alignment horizontal="right" vertical="center" wrapText="1"/>
    </xf>
    <xf numFmtId="0" fontId="58" fillId="25" borderId="28" xfId="0" applyFont="1" applyFill="1" applyBorder="1" applyAlignment="1">
      <alignment horizontal="center" vertical="center"/>
    </xf>
    <xf numFmtId="0" fontId="53" fillId="7" borderId="31" xfId="6" applyFont="1" applyFill="1" applyBorder="1" applyAlignment="1">
      <alignment horizontal="justify" vertical="center"/>
    </xf>
    <xf numFmtId="0" fontId="53" fillId="0" borderId="8" xfId="0" applyFont="1" applyBorder="1" applyAlignment="1">
      <alignment horizontal="left" vertical="center"/>
    </xf>
    <xf numFmtId="0" fontId="59" fillId="16" borderId="6" xfId="0" applyFont="1" applyFill="1" applyBorder="1" applyAlignment="1">
      <alignment horizontal="center" vertical="center"/>
    </xf>
    <xf numFmtId="0" fontId="59" fillId="16" borderId="17" xfId="0" applyFont="1" applyFill="1" applyBorder="1" applyAlignment="1">
      <alignment horizontal="center" vertical="center"/>
    </xf>
    <xf numFmtId="0" fontId="64" fillId="0" borderId="8" xfId="0" applyFont="1" applyBorder="1" applyAlignment="1">
      <alignment horizontal="left" vertical="center"/>
    </xf>
    <xf numFmtId="164" fontId="53" fillId="0" borderId="8" xfId="5" applyFont="1" applyBorder="1" applyAlignment="1" applyProtection="1">
      <alignment horizontal="justify" vertical="center"/>
    </xf>
    <xf numFmtId="4" fontId="53" fillId="0" borderId="8" xfId="0" applyNumberFormat="1" applyFont="1" applyBorder="1" applyAlignment="1">
      <alignment horizontal="center" vertical="center"/>
    </xf>
    <xf numFmtId="0" fontId="53" fillId="22" borderId="8" xfId="6" applyFont="1" applyFill="1" applyBorder="1" applyAlignment="1">
      <alignment horizontal="right" vertical="center" wrapText="1"/>
    </xf>
    <xf numFmtId="0" fontId="53" fillId="0" borderId="8" xfId="6" applyFont="1" applyBorder="1" applyAlignment="1">
      <alignment horizontal="left" vertical="center" wrapText="1"/>
    </xf>
    <xf numFmtId="0" fontId="53" fillId="0" borderId="6" xfId="0" applyFont="1" applyBorder="1" applyAlignment="1">
      <alignment horizontal="justify" vertical="center"/>
    </xf>
    <xf numFmtId="0" fontId="52" fillId="0" borderId="8" xfId="6" applyFont="1" applyBorder="1" applyAlignment="1">
      <alignment horizontal="left" vertical="center" wrapText="1"/>
    </xf>
    <xf numFmtId="0" fontId="53" fillId="27" borderId="24" xfId="6" applyFont="1" applyFill="1" applyBorder="1" applyAlignment="1">
      <alignment horizontal="center" vertical="center"/>
    </xf>
    <xf numFmtId="0" fontId="53" fillId="24" borderId="8" xfId="6" applyFont="1" applyFill="1" applyBorder="1" applyAlignment="1">
      <alignment horizontal="center" vertical="center" wrapText="1"/>
    </xf>
    <xf numFmtId="0" fontId="53" fillId="24" borderId="8" xfId="6" applyFont="1" applyFill="1" applyBorder="1" applyAlignment="1">
      <alignment horizontal="left" vertical="center" wrapText="1"/>
    </xf>
    <xf numFmtId="0" fontId="55" fillId="0" borderId="8" xfId="6" applyFont="1" applyBorder="1" applyAlignment="1">
      <alignment horizontal="left" vertical="center" wrapText="1"/>
    </xf>
    <xf numFmtId="0" fontId="54" fillId="2" borderId="37" xfId="4" applyFont="1" applyFill="1" applyBorder="1" applyAlignment="1" applyProtection="1">
      <alignment horizontal="left"/>
    </xf>
    <xf numFmtId="0" fontId="54" fillId="2" borderId="8" xfId="6" applyFont="1" applyFill="1" applyBorder="1" applyAlignment="1">
      <alignment horizontal="left" vertical="center" wrapText="1"/>
    </xf>
    <xf numFmtId="0" fontId="53" fillId="22" borderId="16" xfId="6" applyFont="1" applyFill="1" applyBorder="1" applyAlignment="1">
      <alignment horizontal="right" vertical="center" wrapText="1"/>
    </xf>
    <xf numFmtId="0" fontId="58" fillId="25" borderId="29" xfId="6" applyFont="1" applyFill="1" applyBorder="1" applyAlignment="1">
      <alignment horizontal="center" vertical="center" wrapText="1"/>
    </xf>
    <xf numFmtId="0" fontId="53" fillId="7" borderId="8" xfId="6" applyFont="1" applyFill="1" applyBorder="1" applyAlignment="1">
      <alignment horizontal="left" vertical="center"/>
    </xf>
    <xf numFmtId="0" fontId="68" fillId="2" borderId="8" xfId="0" applyFont="1" applyFill="1" applyBorder="1" applyAlignment="1">
      <alignment horizontal="left" vertical="center" wrapText="1"/>
    </xf>
    <xf numFmtId="0" fontId="67" fillId="2" borderId="8" xfId="0" applyFont="1" applyFill="1" applyBorder="1" applyAlignment="1">
      <alignment horizontal="left" vertical="center" wrapText="1"/>
    </xf>
    <xf numFmtId="0" fontId="53" fillId="7" borderId="8" xfId="6" applyFont="1" applyFill="1" applyBorder="1" applyAlignment="1">
      <alignment horizontal="left" vertical="center" wrapText="1"/>
    </xf>
    <xf numFmtId="0" fontId="53" fillId="0" borderId="8" xfId="6" applyFont="1" applyBorder="1" applyAlignment="1">
      <alignment horizontal="justify" vertical="center" wrapText="1"/>
    </xf>
    <xf numFmtId="0" fontId="55" fillId="0" borderId="8" xfId="0" applyFont="1" applyBorder="1" applyAlignment="1">
      <alignment horizontal="center" vertical="center"/>
    </xf>
    <xf numFmtId="0" fontId="55" fillId="0" borderId="8" xfId="0" applyFont="1" applyBorder="1" applyAlignment="1">
      <alignment horizontal="center"/>
    </xf>
    <xf numFmtId="175" fontId="53" fillId="0" borderId="8" xfId="3" applyNumberFormat="1" applyFont="1" applyBorder="1" applyAlignment="1" applyProtection="1">
      <alignment horizontal="right" vertical="center"/>
    </xf>
    <xf numFmtId="0" fontId="53" fillId="0" borderId="16" xfId="6" applyFont="1" applyBorder="1" applyAlignment="1">
      <alignment horizontal="left" vertical="center" wrapText="1"/>
    </xf>
    <xf numFmtId="0" fontId="52" fillId="22" borderId="1" xfId="6" applyFont="1" applyFill="1" applyBorder="1" applyAlignment="1">
      <alignment horizontal="right" vertical="center" wrapText="1"/>
    </xf>
    <xf numFmtId="0" fontId="59" fillId="2" borderId="0" xfId="0" applyFont="1" applyFill="1" applyAlignment="1">
      <alignment horizontal="center" vertical="center"/>
    </xf>
    <xf numFmtId="175" fontId="53" fillId="0" borderId="16" xfId="3" applyNumberFormat="1" applyFont="1" applyBorder="1" applyAlignment="1" applyProtection="1">
      <alignment horizontal="right" vertical="center"/>
    </xf>
    <xf numFmtId="0" fontId="53" fillId="28" borderId="6" xfId="0" applyFont="1" applyFill="1" applyBorder="1" applyAlignment="1">
      <alignment horizontal="center" vertical="center"/>
    </xf>
    <xf numFmtId="0" fontId="53" fillId="22" borderId="5" xfId="6" applyFont="1" applyFill="1" applyBorder="1" applyAlignment="1">
      <alignment horizontal="right" vertical="center" wrapText="1"/>
    </xf>
    <xf numFmtId="0" fontId="52" fillId="22" borderId="8" xfId="6" applyFont="1" applyFill="1" applyBorder="1" applyAlignment="1">
      <alignment horizontal="center" vertical="center" wrapText="1"/>
    </xf>
    <xf numFmtId="0" fontId="55" fillId="0" borderId="0" xfId="9" applyFont="1" applyAlignment="1">
      <alignment horizontal="center" vertical="center"/>
    </xf>
    <xf numFmtId="0" fontId="66" fillId="0" borderId="27" xfId="4" applyFont="1" applyBorder="1" applyAlignment="1" applyProtection="1">
      <alignment horizontal="left"/>
    </xf>
    <xf numFmtId="0" fontId="55" fillId="0" borderId="29" xfId="6" applyFont="1" applyBorder="1" applyAlignment="1">
      <alignment horizontal="left" vertical="center" wrapText="1"/>
    </xf>
    <xf numFmtId="0" fontId="55" fillId="0" borderId="32" xfId="6" applyFont="1" applyBorder="1" applyAlignment="1">
      <alignment horizontal="left" vertical="center" wrapText="1"/>
    </xf>
    <xf numFmtId="0" fontId="55" fillId="7" borderId="0" xfId="0" applyFont="1" applyFill="1" applyAlignment="1">
      <alignment horizontal="center" vertical="center" wrapText="1"/>
    </xf>
    <xf numFmtId="0" fontId="20" fillId="9" borderId="8" xfId="0" applyFont="1" applyFill="1" applyBorder="1" applyAlignment="1">
      <alignment horizontal="center" vertical="center"/>
    </xf>
    <xf numFmtId="0" fontId="20" fillId="9" borderId="8" xfId="0" applyFont="1" applyFill="1" applyBorder="1" applyAlignment="1">
      <alignment horizontal="center" vertical="center" wrapText="1"/>
    </xf>
    <xf numFmtId="0" fontId="44" fillId="30" borderId="8" xfId="6" applyFont="1" applyFill="1" applyBorder="1" applyAlignment="1">
      <alignment horizontal="center" vertical="center"/>
    </xf>
    <xf numFmtId="0" fontId="46" fillId="30" borderId="8" xfId="0" applyFont="1" applyFill="1" applyBorder="1" applyAlignment="1">
      <alignment vertical="center"/>
    </xf>
    <xf numFmtId="0" fontId="21" fillId="30" borderId="8" xfId="0" applyFont="1" applyFill="1" applyBorder="1" applyAlignment="1">
      <alignment vertical="center"/>
    </xf>
    <xf numFmtId="0" fontId="70" fillId="37" borderId="11" xfId="0" applyFont="1" applyFill="1" applyBorder="1" applyAlignment="1">
      <alignment horizontal="center" vertical="top" wrapText="1"/>
    </xf>
    <xf numFmtId="0" fontId="70" fillId="37" borderId="12" xfId="0" applyFont="1" applyFill="1" applyBorder="1" applyAlignment="1">
      <alignment horizontal="center" vertical="top" wrapText="1"/>
    </xf>
    <xf numFmtId="0" fontId="70" fillId="37" borderId="13" xfId="0" applyFont="1" applyFill="1" applyBorder="1" applyAlignment="1">
      <alignment horizontal="center" vertical="top" wrapText="1"/>
    </xf>
    <xf numFmtId="0" fontId="70" fillId="37" borderId="20" xfId="0" applyFont="1" applyFill="1" applyBorder="1" applyAlignment="1">
      <alignment horizontal="center" vertical="top" wrapText="1"/>
    </xf>
    <xf numFmtId="0" fontId="70" fillId="37" borderId="0" xfId="0" applyFont="1" applyFill="1" applyAlignment="1">
      <alignment horizontal="center" vertical="top" wrapText="1"/>
    </xf>
    <xf numFmtId="0" fontId="70" fillId="37" borderId="10" xfId="0" applyFont="1" applyFill="1" applyBorder="1" applyAlignment="1">
      <alignment horizontal="center" vertical="top" wrapText="1"/>
    </xf>
    <xf numFmtId="0" fontId="70" fillId="37" borderId="21" xfId="0" applyFont="1" applyFill="1" applyBorder="1" applyAlignment="1">
      <alignment horizontal="center" vertical="top" wrapText="1"/>
    </xf>
    <xf numFmtId="0" fontId="70" fillId="37" borderId="38" xfId="0" applyFont="1" applyFill="1" applyBorder="1" applyAlignment="1">
      <alignment horizontal="center" vertical="top" wrapText="1"/>
    </xf>
    <xf numFmtId="0" fontId="70" fillId="37" borderId="14" xfId="0" applyFont="1" applyFill="1" applyBorder="1" applyAlignment="1">
      <alignment horizontal="center" vertical="top" wrapText="1"/>
    </xf>
    <xf numFmtId="0" fontId="22" fillId="0" borderId="8" xfId="0" applyFont="1" applyBorder="1" applyAlignment="1">
      <alignment horizontal="center"/>
    </xf>
    <xf numFmtId="166" fontId="22" fillId="0" borderId="8" xfId="1" applyFont="1" applyBorder="1" applyProtection="1"/>
    <xf numFmtId="166" fontId="22" fillId="0" borderId="8" xfId="1" applyFont="1" applyBorder="1" applyAlignment="1" applyProtection="1">
      <alignment horizontal="center"/>
    </xf>
    <xf numFmtId="0" fontId="69" fillId="9" borderId="8" xfId="0" applyFont="1" applyFill="1" applyBorder="1" applyAlignment="1">
      <alignment horizontal="center" vertical="center"/>
    </xf>
  </cellXfs>
  <cellStyles count="12">
    <cellStyle name="Excel Built-in Explanatory Text" xfId="11" xr:uid="{00000000-0005-0000-0000-000000000000}"/>
    <cellStyle name="Hiperlink" xfId="4" builtinId="8"/>
    <cellStyle name="Moeda" xfId="2" builtinId="4"/>
    <cellStyle name="Moeda 2" xfId="5" xr:uid="{00000000-0005-0000-0000-000003000000}"/>
    <cellStyle name="Normal" xfId="0" builtinId="0"/>
    <cellStyle name="Normal 2" xfId="6" xr:uid="{00000000-0005-0000-0000-000005000000}"/>
    <cellStyle name="Normal 2 2" xfId="7" xr:uid="{00000000-0005-0000-0000-000006000000}"/>
    <cellStyle name="Normal 2 2 2" xfId="8" xr:uid="{00000000-0005-0000-0000-000007000000}"/>
    <cellStyle name="Normal 4" xfId="9" xr:uid="{00000000-0005-0000-0000-000008000000}"/>
    <cellStyle name="Normal 5" xfId="10" xr:uid="{00000000-0005-0000-0000-000009000000}"/>
    <cellStyle name="Porcentagem" xfId="3" builtinId="5"/>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DBDBDB"/>
      <rgbColor rgb="FF800080"/>
      <rgbColor rgb="FF008080"/>
      <rgbColor rgb="FFB3CAC7"/>
      <rgbColor rgb="FF7F7F7F"/>
      <rgbColor rgb="FF729FCF"/>
      <rgbColor rgb="FF993366"/>
      <rgbColor rgb="FFFFF2CC"/>
      <rgbColor rgb="FFDEEBF7"/>
      <rgbColor rgb="FF660066"/>
      <rgbColor rgb="FFD0CECE"/>
      <rgbColor rgb="FF0066FF"/>
      <rgbColor rgb="FFBDD7EE"/>
      <rgbColor rgb="FF000080"/>
      <rgbColor rgb="FFFF00FF"/>
      <rgbColor rgb="FFE7E6E6"/>
      <rgbColor rgb="FF00FFFF"/>
      <rgbColor rgb="FF800080"/>
      <rgbColor rgb="FF800000"/>
      <rgbColor rgb="FF008080"/>
      <rgbColor rgb="FF0033CC"/>
      <rgbColor rgb="FF00CCFF"/>
      <rgbColor rgb="FFF2F2F2"/>
      <rgbColor rgb="FFE2F0D9"/>
      <rgbColor rgb="FFFFFF99"/>
      <rgbColor rgb="FFB4C7E7"/>
      <rgbColor rgb="FFF4B183"/>
      <rgbColor rgb="FFADB9CA"/>
      <rgbColor rgb="FFFFD966"/>
      <rgbColor rgb="FF2E75B6"/>
      <rgbColor rgb="FF66FF66"/>
      <rgbColor rgb="FFA9D18E"/>
      <rgbColor rgb="FFC5E0B4"/>
      <rgbColor rgb="FFD9D9D9"/>
      <rgbColor rgb="FFFF6600"/>
      <rgbColor rgb="FF666699"/>
      <rgbColor rgb="FFAFABAB"/>
      <rgbColor rgb="FF162937"/>
      <rgbColor rgb="FFD6DCE5"/>
      <rgbColor rgb="FF122039"/>
      <rgbColor rgb="FF333300"/>
      <rgbColor rgb="FFC9211E"/>
      <rgbColor rgb="FF993366"/>
      <rgbColor rgb="FF333F50"/>
      <rgbColor rgb="FF383D3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AppData/Local/Temp/7zO8457805F/Vigilante%20emergencial/AppData/Roaming/Users/Prof&#186;%20Walter/AppData/Roaming/17%20Instrucao%20Normativa%2002_2008%20Servicos%20Continuados/17%20Instrucao%20Normativa%2002_2008%20Servicos%20Continuados/17%20Instrucao%20Normativa%2002_2008%20Servicos%20Continuados/0%20LEGISLACAO%20GERAL/IN%2003_2005%20MSP_SRP/AnexoII_IN"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AppData/Local/Temp/7zO8457805F/Vigilante%20emergencial/AppData/Roaming/Users/Prof&#186;%20Walter/AppData/Roaming/17%20Instrucao%20Normativa%2002_2008%20Servicos%20Continuados/17%20Instrucao%20Normativa%2002_2008%20Servicos%20Continuados/17%20Instrucao%20Normativa%2002_2008%20Servicos%20Continuados/0%20LEGISLACAO%20GERAL/IN%2003_2005%20MSP_SRP/AnexoII_IN"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9"/>
  <sheetViews>
    <sheetView tabSelected="1" view="pageBreakPreview" zoomScale="140" zoomScaleNormal="75" zoomScalePageLayoutView="140" workbookViewId="0">
      <selection activeCell="B3" sqref="B3"/>
    </sheetView>
  </sheetViews>
  <sheetFormatPr defaultColWidth="11.5703125" defaultRowHeight="15"/>
  <cols>
    <col min="1" max="1" width="27" style="1" customWidth="1"/>
    <col min="2" max="2" width="11.5703125" style="1"/>
    <col min="3" max="3" width="14.7109375" style="1" customWidth="1"/>
    <col min="4" max="5" width="11.5703125" style="1"/>
    <col min="6" max="6" width="22.5703125" style="1" customWidth="1"/>
    <col min="7" max="1024" width="11.5703125" style="1"/>
  </cols>
  <sheetData>
    <row r="1" spans="1:8">
      <c r="A1" s="3"/>
      <c r="B1" s="3"/>
      <c r="C1" s="3"/>
      <c r="D1" s="3"/>
      <c r="E1" s="3"/>
      <c r="F1" s="3"/>
    </row>
    <row r="2" spans="1:8">
      <c r="A2" s="337" t="s">
        <v>0</v>
      </c>
      <c r="B2" s="337"/>
      <c r="C2" s="337"/>
      <c r="D2" s="337"/>
      <c r="E2" s="337"/>
      <c r="F2" s="337"/>
    </row>
    <row r="3" spans="1:8" ht="15.75" thickBot="1"/>
    <row r="4" spans="1:8" ht="12.75" customHeight="1" thickBot="1">
      <c r="A4" s="4" t="s">
        <v>1</v>
      </c>
      <c r="B4" s="5" t="s">
        <v>2</v>
      </c>
      <c r="C4" s="61" t="s">
        <v>3</v>
      </c>
      <c r="D4" s="338" t="s">
        <v>4</v>
      </c>
      <c r="E4" s="339"/>
      <c r="F4" s="339"/>
      <c r="G4" s="339"/>
      <c r="H4" s="340"/>
    </row>
    <row r="5" spans="1:8" ht="79.349999999999994" customHeight="1" thickBot="1">
      <c r="A5" s="6" t="s">
        <v>5</v>
      </c>
      <c r="B5" s="59"/>
      <c r="C5" s="62"/>
      <c r="D5" s="341"/>
      <c r="E5" s="342"/>
      <c r="F5" s="342"/>
      <c r="G5" s="342"/>
      <c r="H5" s="343"/>
    </row>
    <row r="6" spans="1:8" ht="15.75" thickBot="1">
      <c r="A6" s="344" t="s">
        <v>6</v>
      </c>
      <c r="B6" s="344"/>
      <c r="C6" s="344"/>
      <c r="D6" s="345"/>
      <c r="E6" s="345"/>
      <c r="F6" s="345"/>
    </row>
    <row r="7" spans="1:8" ht="15.75" thickBot="1">
      <c r="A7" s="2"/>
      <c r="B7" s="2"/>
      <c r="C7" s="2"/>
      <c r="D7" s="2"/>
      <c r="E7" s="2"/>
      <c r="F7" s="2"/>
    </row>
    <row r="8" spans="1:8" ht="12.75" customHeight="1">
      <c r="A8" s="7" t="s">
        <v>7</v>
      </c>
      <c r="B8" s="346" t="s">
        <v>8</v>
      </c>
      <c r="C8" s="347"/>
      <c r="D8" s="338" t="s">
        <v>9</v>
      </c>
      <c r="E8" s="339"/>
      <c r="F8" s="339"/>
      <c r="G8" s="339"/>
      <c r="H8" s="340"/>
    </row>
    <row r="9" spans="1:8">
      <c r="A9" s="8" t="s">
        <v>10</v>
      </c>
      <c r="B9" s="354"/>
      <c r="C9" s="355"/>
      <c r="D9" s="348"/>
      <c r="E9" s="349"/>
      <c r="F9" s="349"/>
      <c r="G9" s="349"/>
      <c r="H9" s="350"/>
    </row>
    <row r="10" spans="1:8" ht="21.95" customHeight="1">
      <c r="A10" s="356" t="s">
        <v>11</v>
      </c>
      <c r="B10" s="354"/>
      <c r="C10" s="355"/>
      <c r="D10" s="348"/>
      <c r="E10" s="349"/>
      <c r="F10" s="349"/>
      <c r="G10" s="349"/>
      <c r="H10" s="350"/>
    </row>
    <row r="11" spans="1:8" ht="12.75" customHeight="1">
      <c r="A11" s="356"/>
      <c r="B11" s="354"/>
      <c r="C11" s="355"/>
      <c r="D11" s="348"/>
      <c r="E11" s="349"/>
      <c r="F11" s="349"/>
      <c r="G11" s="349"/>
      <c r="H11" s="350"/>
    </row>
    <row r="12" spans="1:8">
      <c r="A12" s="9"/>
      <c r="B12" s="10"/>
      <c r="C12" s="10"/>
      <c r="D12" s="348"/>
      <c r="E12" s="349"/>
      <c r="F12" s="349"/>
      <c r="G12" s="349"/>
      <c r="H12" s="350"/>
    </row>
    <row r="13" spans="1:8">
      <c r="A13" s="9"/>
      <c r="B13" s="10"/>
      <c r="C13" s="10"/>
      <c r="D13" s="348"/>
      <c r="E13" s="349"/>
      <c r="F13" s="349"/>
      <c r="G13" s="349"/>
      <c r="H13" s="350"/>
    </row>
    <row r="14" spans="1:8" ht="22.35" customHeight="1" thickBot="1">
      <c r="A14" s="9"/>
      <c r="B14" s="10"/>
      <c r="C14" s="10"/>
      <c r="D14" s="351"/>
      <c r="E14" s="352"/>
      <c r="F14" s="352"/>
      <c r="G14" s="352"/>
      <c r="H14" s="353"/>
    </row>
    <row r="15" spans="1:8" ht="52.7" customHeight="1">
      <c r="A15" s="11" t="s">
        <v>12</v>
      </c>
      <c r="B15" s="63" t="s">
        <v>13</v>
      </c>
      <c r="C15" s="366" t="s">
        <v>14</v>
      </c>
      <c r="D15" s="367"/>
      <c r="E15" s="367"/>
      <c r="F15" s="367"/>
      <c r="G15" s="367"/>
      <c r="H15" s="368"/>
    </row>
    <row r="16" spans="1:8" ht="12.75" customHeight="1">
      <c r="A16" s="327" t="s">
        <v>15</v>
      </c>
      <c r="B16" s="328"/>
      <c r="C16" s="329" t="s">
        <v>16</v>
      </c>
      <c r="D16" s="330"/>
      <c r="E16" s="330"/>
      <c r="F16" s="330"/>
      <c r="G16" s="330"/>
      <c r="H16" s="331"/>
    </row>
    <row r="17" spans="1:8">
      <c r="A17" s="327"/>
      <c r="B17" s="328"/>
      <c r="C17" s="329"/>
      <c r="D17" s="330"/>
      <c r="E17" s="330"/>
      <c r="F17" s="330"/>
      <c r="G17" s="330"/>
      <c r="H17" s="331"/>
    </row>
    <row r="18" spans="1:8">
      <c r="A18" s="327"/>
      <c r="B18" s="328"/>
      <c r="C18" s="329"/>
      <c r="D18" s="330"/>
      <c r="E18" s="330"/>
      <c r="F18" s="330"/>
      <c r="G18" s="330"/>
      <c r="H18" s="331"/>
    </row>
    <row r="19" spans="1:8">
      <c r="A19" s="327"/>
      <c r="B19" s="328"/>
      <c r="C19" s="329"/>
      <c r="D19" s="330"/>
      <c r="E19" s="330"/>
      <c r="F19" s="330"/>
      <c r="G19" s="330"/>
      <c r="H19" s="331"/>
    </row>
    <row r="20" spans="1:8" ht="15.75" thickBot="1">
      <c r="A20" s="327"/>
      <c r="B20" s="328"/>
      <c r="C20" s="332"/>
      <c r="D20" s="333"/>
      <c r="E20" s="333"/>
      <c r="F20" s="333"/>
      <c r="G20" s="333"/>
      <c r="H20" s="334"/>
    </row>
    <row r="21" spans="1:8" ht="15.75" thickBot="1"/>
    <row r="22" spans="1:8" ht="15" customHeight="1">
      <c r="C22" s="357" t="s">
        <v>283</v>
      </c>
      <c r="D22" s="358"/>
      <c r="E22" s="358"/>
      <c r="F22" s="358"/>
      <c r="G22" s="358"/>
      <c r="H22" s="359"/>
    </row>
    <row r="23" spans="1:8">
      <c r="C23" s="360"/>
      <c r="D23" s="361"/>
      <c r="E23" s="361"/>
      <c r="F23" s="361"/>
      <c r="G23" s="361"/>
      <c r="H23" s="362"/>
    </row>
    <row r="24" spans="1:8">
      <c r="C24" s="360"/>
      <c r="D24" s="361"/>
      <c r="E24" s="361"/>
      <c r="F24" s="361"/>
      <c r="G24" s="361"/>
      <c r="H24" s="362"/>
    </row>
    <row r="25" spans="1:8">
      <c r="C25" s="360"/>
      <c r="D25" s="361"/>
      <c r="E25" s="361"/>
      <c r="F25" s="361"/>
      <c r="G25" s="361"/>
      <c r="H25" s="362"/>
    </row>
    <row r="26" spans="1:8">
      <c r="C26" s="360"/>
      <c r="D26" s="361"/>
      <c r="E26" s="361"/>
      <c r="F26" s="361"/>
      <c r="G26" s="361"/>
      <c r="H26" s="362"/>
    </row>
    <row r="27" spans="1:8">
      <c r="C27" s="360"/>
      <c r="D27" s="361"/>
      <c r="E27" s="361"/>
      <c r="F27" s="361"/>
      <c r="G27" s="361"/>
      <c r="H27" s="362"/>
    </row>
    <row r="28" spans="1:8" ht="15.75" thickBot="1">
      <c r="C28" s="363"/>
      <c r="D28" s="364"/>
      <c r="E28" s="364"/>
      <c r="F28" s="364"/>
      <c r="G28" s="364"/>
      <c r="H28" s="365"/>
    </row>
    <row r="29" spans="1:8">
      <c r="A29" s="335"/>
      <c r="B29" s="336"/>
      <c r="C29" s="319"/>
      <c r="D29" s="320"/>
      <c r="E29" s="318"/>
      <c r="F29" s="318"/>
      <c r="G29" s="318"/>
    </row>
  </sheetData>
  <mergeCells count="14">
    <mergeCell ref="A16:A20"/>
    <mergeCell ref="B16:B20"/>
    <mergeCell ref="C16:H20"/>
    <mergeCell ref="A29:B29"/>
    <mergeCell ref="A2:F2"/>
    <mergeCell ref="D4:H5"/>
    <mergeCell ref="A6:F6"/>
    <mergeCell ref="B8:C8"/>
    <mergeCell ref="D8:H14"/>
    <mergeCell ref="B9:C9"/>
    <mergeCell ref="A10:A11"/>
    <mergeCell ref="B10:C11"/>
    <mergeCell ref="C22:H28"/>
    <mergeCell ref="C15:H15"/>
  </mergeCells>
  <pageMargins left="0.78749999999999998" right="0.78749999999999998" top="1.05277777777778" bottom="1.05277777777778" header="0.78749999999999998" footer="0.78749999999999998"/>
  <pageSetup paperSize="9" scale="71" firstPageNumber="0" orientation="landscape" horizontalDpi="300" verticalDpi="300" r:id="rId1"/>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
  <sheetViews>
    <sheetView view="pageBreakPreview" zoomScale="110" zoomScaleNormal="75" zoomScaleSheetLayoutView="110" zoomScalePageLayoutView="140" workbookViewId="0">
      <selection activeCell="J9" sqref="J9"/>
    </sheetView>
  </sheetViews>
  <sheetFormatPr defaultColWidth="11.5703125" defaultRowHeight="15"/>
  <cols>
    <col min="9" max="9" width="18.85546875" customWidth="1"/>
    <col min="10" max="10" width="19.28515625" customWidth="1"/>
    <col min="11" max="11" width="18.28515625" customWidth="1"/>
    <col min="15" max="15" width="16.42578125" customWidth="1"/>
  </cols>
  <sheetData>
    <row r="1" spans="1:15">
      <c r="B1" s="12"/>
      <c r="C1" s="16"/>
      <c r="D1" s="13"/>
      <c r="E1" s="17"/>
      <c r="F1" s="18"/>
      <c r="G1" s="13"/>
      <c r="H1" s="19"/>
      <c r="I1" s="14"/>
      <c r="J1" s="14"/>
      <c r="K1" s="14"/>
      <c r="L1" s="14"/>
      <c r="M1" s="14"/>
      <c r="N1" s="15"/>
      <c r="O1" s="15"/>
    </row>
    <row r="2" spans="1:15">
      <c r="B2" s="387" t="s">
        <v>17</v>
      </c>
      <c r="C2" s="387"/>
      <c r="D2" s="387"/>
      <c r="E2" s="387"/>
      <c r="F2" s="387"/>
      <c r="G2" s="387"/>
      <c r="H2" s="387"/>
      <c r="I2" s="387"/>
      <c r="J2" s="387"/>
      <c r="K2" s="387"/>
      <c r="L2" s="387"/>
      <c r="M2" s="387"/>
      <c r="N2" s="387"/>
      <c r="O2" s="387"/>
    </row>
    <row r="3" spans="1:15">
      <c r="B3" s="388" t="s">
        <v>18</v>
      </c>
      <c r="C3" s="388"/>
      <c r="D3" s="388"/>
      <c r="E3" s="388"/>
      <c r="F3" s="388"/>
      <c r="G3" s="388"/>
      <c r="H3" s="388"/>
      <c r="I3" s="388"/>
      <c r="J3" s="388"/>
      <c r="K3" s="388"/>
      <c r="L3" s="388"/>
      <c r="M3" s="388"/>
      <c r="N3" s="388"/>
      <c r="O3" s="388"/>
    </row>
    <row r="4" spans="1:15" ht="13.9" customHeight="1">
      <c r="A4" s="20"/>
      <c r="B4" s="389" t="s">
        <v>19</v>
      </c>
      <c r="C4" s="389"/>
      <c r="D4" s="389"/>
      <c r="E4" s="389"/>
      <c r="F4" s="389"/>
      <c r="G4" s="389"/>
      <c r="H4" s="389"/>
      <c r="I4" s="389"/>
      <c r="J4" s="389"/>
      <c r="K4" s="389"/>
      <c r="L4" s="390"/>
      <c r="M4" s="390"/>
      <c r="N4" s="390"/>
      <c r="O4" s="390"/>
    </row>
    <row r="5" spans="1:15" ht="81.400000000000006" customHeight="1">
      <c r="A5" s="21"/>
      <c r="B5" s="22" t="s">
        <v>20</v>
      </c>
      <c r="C5" s="22" t="s">
        <v>21</v>
      </c>
      <c r="D5" s="22" t="s">
        <v>22</v>
      </c>
      <c r="E5" s="22" t="s">
        <v>23</v>
      </c>
      <c r="F5" s="22" t="s">
        <v>24</v>
      </c>
      <c r="G5" s="23" t="s">
        <v>25</v>
      </c>
      <c r="H5" s="24" t="s">
        <v>26</v>
      </c>
      <c r="I5" s="25"/>
      <c r="J5" s="26"/>
      <c r="K5" s="27"/>
      <c r="L5" s="28" t="s">
        <v>27</v>
      </c>
      <c r="M5" s="28" t="s">
        <v>28</v>
      </c>
      <c r="N5" s="28" t="s">
        <v>29</v>
      </c>
      <c r="O5" s="28" t="s">
        <v>30</v>
      </c>
    </row>
    <row r="6" spans="1:15" ht="30">
      <c r="A6" s="29"/>
      <c r="B6" s="30">
        <v>1</v>
      </c>
      <c r="C6" s="30">
        <v>1</v>
      </c>
      <c r="D6" s="30" t="s">
        <v>31</v>
      </c>
      <c r="E6" s="31" t="s">
        <v>32</v>
      </c>
      <c r="F6" s="30">
        <v>13943</v>
      </c>
      <c r="G6" s="32" t="str">
        <f>IF(O6="média",M6,N6)</f>
        <v/>
      </c>
      <c r="H6" s="32" t="e">
        <f>TRUNC((C6*G6),2)</f>
        <v>#VALUE!</v>
      </c>
      <c r="I6" s="27"/>
      <c r="J6" s="33"/>
      <c r="K6" s="34"/>
      <c r="L6" s="35" t="str">
        <f>IFERROR(_xlfn.STDEV.S(I6:K6)/AVERAGE(I6:K6),"")</f>
        <v/>
      </c>
      <c r="M6" s="32" t="str">
        <f>IF(L6&lt;=25%,AVERAGE(I6:K6),"")</f>
        <v/>
      </c>
      <c r="N6" s="32" t="str">
        <f>IFERROR(IF(L6&gt;25%,MEDIAN(I6:K6),""),"")</f>
        <v/>
      </c>
      <c r="O6" s="36" t="str">
        <f>IF(L6&gt;25%,"Mediana","Média")</f>
        <v>Mediana</v>
      </c>
    </row>
    <row r="7" spans="1:15">
      <c r="A7" s="37"/>
      <c r="B7" s="393" t="s">
        <v>33</v>
      </c>
      <c r="C7" s="393"/>
      <c r="D7" s="393"/>
      <c r="E7" s="393"/>
      <c r="F7" s="393"/>
      <c r="G7" s="393"/>
      <c r="H7" s="38" t="e">
        <f>TRUNC(SUM(H6:H6),2)</f>
        <v>#VALUE!</v>
      </c>
      <c r="I7" s="37"/>
      <c r="J7" s="37"/>
      <c r="K7" s="37"/>
      <c r="L7" s="37"/>
      <c r="M7" s="37"/>
      <c r="N7" s="39"/>
      <c r="O7" s="39"/>
    </row>
    <row r="8" spans="1:15">
      <c r="A8" s="37"/>
      <c r="B8" s="394" t="s">
        <v>34</v>
      </c>
      <c r="C8" s="394"/>
      <c r="D8" s="394"/>
      <c r="E8" s="394"/>
      <c r="F8" s="394"/>
      <c r="G8" s="394"/>
      <c r="H8" s="40" t="e">
        <f>H7</f>
        <v>#VALUE!</v>
      </c>
      <c r="I8" s="37"/>
      <c r="J8" s="37"/>
      <c r="K8" s="37"/>
      <c r="L8" s="37"/>
      <c r="M8" s="37"/>
      <c r="N8" s="39"/>
      <c r="O8" s="39"/>
    </row>
    <row r="9" spans="1:15">
      <c r="A9" s="37"/>
      <c r="B9" s="37"/>
      <c r="C9" s="37"/>
      <c r="D9" s="37"/>
      <c r="E9" s="37"/>
      <c r="F9" s="41"/>
      <c r="G9" s="41"/>
      <c r="H9" s="42"/>
      <c r="I9" s="37"/>
      <c r="J9" s="37"/>
      <c r="K9" s="37"/>
      <c r="L9" s="37"/>
      <c r="M9" s="37"/>
      <c r="N9" s="39"/>
      <c r="O9" s="39"/>
    </row>
    <row r="10" spans="1:15">
      <c r="A10" s="37"/>
      <c r="B10" s="395"/>
      <c r="C10" s="395"/>
      <c r="D10" s="395"/>
      <c r="E10" s="395"/>
      <c r="F10" s="395"/>
      <c r="G10" s="395"/>
      <c r="H10" s="37"/>
      <c r="I10" s="37"/>
      <c r="J10" s="37"/>
      <c r="K10" s="37"/>
      <c r="L10" s="37"/>
      <c r="M10" s="37"/>
      <c r="N10" s="39"/>
      <c r="O10" s="39"/>
    </row>
    <row r="11" spans="1:15" ht="15.75" thickBot="1">
      <c r="A11" s="37"/>
      <c r="B11" s="395"/>
      <c r="C11" s="395"/>
      <c r="D11" s="395"/>
      <c r="E11" s="395"/>
      <c r="F11" s="395"/>
      <c r="G11" s="395"/>
      <c r="H11" s="37"/>
      <c r="I11" s="37"/>
      <c r="J11" s="37"/>
      <c r="K11" s="37"/>
      <c r="L11" s="37"/>
      <c r="M11" s="37"/>
      <c r="N11" s="39"/>
      <c r="O11" s="39"/>
    </row>
    <row r="12" spans="1:15" ht="13.9" customHeight="1">
      <c r="A12" s="37"/>
      <c r="B12" s="395"/>
      <c r="C12" s="395"/>
      <c r="D12" s="395"/>
      <c r="E12" s="395"/>
      <c r="F12" s="395"/>
      <c r="G12" s="395"/>
      <c r="H12" s="37"/>
      <c r="I12" s="37"/>
      <c r="J12" s="369" t="s">
        <v>35</v>
      </c>
      <c r="K12" s="370"/>
      <c r="L12" s="370"/>
      <c r="M12" s="370"/>
      <c r="N12" s="370"/>
      <c r="O12" s="371"/>
    </row>
    <row r="13" spans="1:15" ht="15.75" thickBot="1">
      <c r="A13" s="37"/>
      <c r="B13" s="395"/>
      <c r="C13" s="395"/>
      <c r="D13" s="395"/>
      <c r="E13" s="395"/>
      <c r="F13" s="395"/>
      <c r="G13" s="395"/>
      <c r="H13" s="37"/>
      <c r="I13" s="37"/>
      <c r="J13" s="372"/>
      <c r="K13" s="373"/>
      <c r="L13" s="373"/>
      <c r="M13" s="373"/>
      <c r="N13" s="373"/>
      <c r="O13" s="374"/>
    </row>
    <row r="14" spans="1:15" ht="13.9" customHeight="1">
      <c r="A14" s="37"/>
      <c r="B14" s="378" t="s">
        <v>36</v>
      </c>
      <c r="C14" s="379"/>
      <c r="D14" s="379"/>
      <c r="E14" s="379"/>
      <c r="F14" s="379"/>
      <c r="G14" s="380"/>
      <c r="H14" s="42"/>
      <c r="I14" s="37"/>
      <c r="J14" s="372"/>
      <c r="K14" s="373"/>
      <c r="L14" s="373"/>
      <c r="M14" s="373"/>
      <c r="N14" s="373"/>
      <c r="O14" s="374"/>
    </row>
    <row r="15" spans="1:15">
      <c r="A15" s="37"/>
      <c r="B15" s="381"/>
      <c r="C15" s="382"/>
      <c r="D15" s="382"/>
      <c r="E15" s="382"/>
      <c r="F15" s="382"/>
      <c r="G15" s="383"/>
      <c r="H15" s="42"/>
      <c r="I15" s="37"/>
      <c r="J15" s="372"/>
      <c r="K15" s="373"/>
      <c r="L15" s="373"/>
      <c r="M15" s="373"/>
      <c r="N15" s="373"/>
      <c r="O15" s="374"/>
    </row>
    <row r="16" spans="1:15">
      <c r="A16" s="37"/>
      <c r="B16" s="381"/>
      <c r="C16" s="382"/>
      <c r="D16" s="382"/>
      <c r="E16" s="382"/>
      <c r="F16" s="382"/>
      <c r="G16" s="383"/>
      <c r="H16" s="42"/>
      <c r="I16" s="37"/>
      <c r="J16" s="372"/>
      <c r="K16" s="373"/>
      <c r="L16" s="373"/>
      <c r="M16" s="373"/>
      <c r="N16" s="373"/>
      <c r="O16" s="374"/>
    </row>
    <row r="17" spans="1:15" ht="15.75" thickBot="1">
      <c r="A17" s="37"/>
      <c r="B17" s="384"/>
      <c r="C17" s="385"/>
      <c r="D17" s="385"/>
      <c r="E17" s="385"/>
      <c r="F17" s="385"/>
      <c r="G17" s="386"/>
      <c r="H17" s="42"/>
      <c r="I17" s="37"/>
      <c r="J17" s="372"/>
      <c r="K17" s="373"/>
      <c r="L17" s="373"/>
      <c r="M17" s="373"/>
      <c r="N17" s="373"/>
      <c r="O17" s="374"/>
    </row>
    <row r="18" spans="1:15" ht="15.75" thickBot="1">
      <c r="A18" s="37"/>
      <c r="B18" s="37"/>
      <c r="C18" s="321"/>
      <c r="D18" s="13"/>
      <c r="E18" s="322"/>
      <c r="F18" s="41"/>
      <c r="G18" s="41"/>
      <c r="H18" s="42"/>
      <c r="I18" s="37"/>
      <c r="J18" s="375"/>
      <c r="K18" s="376"/>
      <c r="L18" s="376"/>
      <c r="M18" s="376"/>
      <c r="N18" s="376"/>
      <c r="O18" s="377"/>
    </row>
    <row r="19" spans="1:15">
      <c r="H19" s="42"/>
      <c r="I19" s="37"/>
      <c r="J19" s="37"/>
      <c r="K19" s="37"/>
      <c r="L19" s="37"/>
      <c r="M19" s="37"/>
      <c r="N19" s="39"/>
      <c r="O19" s="39"/>
    </row>
    <row r="20" spans="1:15">
      <c r="A20" s="37"/>
      <c r="B20" s="323"/>
      <c r="C20" s="391"/>
      <c r="D20" s="391"/>
      <c r="E20" s="391"/>
      <c r="F20" s="41"/>
      <c r="G20" s="41"/>
      <c r="H20" s="42"/>
      <c r="I20" s="37"/>
      <c r="J20" s="37"/>
      <c r="K20" s="37"/>
      <c r="L20" s="37"/>
      <c r="M20" s="37"/>
      <c r="N20" s="39"/>
      <c r="O20" s="39"/>
    </row>
    <row r="21" spans="1:15">
      <c r="A21" s="37"/>
      <c r="B21" s="37"/>
      <c r="C21" s="37"/>
      <c r="D21" s="392"/>
      <c r="E21" s="392"/>
      <c r="F21" s="41"/>
      <c r="G21" s="41"/>
      <c r="H21" s="42"/>
      <c r="I21" s="37"/>
      <c r="J21" s="37"/>
      <c r="K21" s="37"/>
      <c r="L21" s="37"/>
      <c r="M21" s="37"/>
      <c r="N21" s="39"/>
      <c r="O21" s="39"/>
    </row>
  </sheetData>
  <mergeCells count="12">
    <mergeCell ref="C20:E20"/>
    <mergeCell ref="D21:E21"/>
    <mergeCell ref="B7:G7"/>
    <mergeCell ref="B8:G8"/>
    <mergeCell ref="B10:G13"/>
    <mergeCell ref="J12:O18"/>
    <mergeCell ref="B14:G17"/>
    <mergeCell ref="B2:O2"/>
    <mergeCell ref="B3:O3"/>
    <mergeCell ref="B4:H4"/>
    <mergeCell ref="I4:K4"/>
    <mergeCell ref="L4:O4"/>
  </mergeCells>
  <pageMargins left="0.78749999999999998" right="0.78749999999999998" top="1.05277777777778" bottom="1.05277777777778" header="0.78749999999999998" footer="0.78749999999999998"/>
  <pageSetup paperSize="9" scale="64" firstPageNumber="0" orientation="landscape" horizontalDpi="300" verticalDpi="300" r:id="rId1"/>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55"/>
  <sheetViews>
    <sheetView view="pageBreakPreview" topLeftCell="A31" zoomScale="80" zoomScaleNormal="85" zoomScaleSheetLayoutView="80" zoomScalePageLayoutView="140" workbookViewId="0">
      <selection activeCell="N3" sqref="N3"/>
    </sheetView>
  </sheetViews>
  <sheetFormatPr defaultColWidth="9.140625" defaultRowHeight="12.75"/>
  <cols>
    <col min="1" max="1" width="16.5703125" style="276" customWidth="1"/>
    <col min="2" max="2" width="38.5703125" style="276" customWidth="1"/>
    <col min="3" max="3" width="17.5703125" style="276" customWidth="1"/>
    <col min="4" max="4" width="16" style="276" customWidth="1"/>
    <col min="5" max="5" width="13.5703125" style="276" customWidth="1"/>
    <col min="6" max="6" width="14" style="276" customWidth="1"/>
    <col min="7" max="7" width="12.42578125" style="276" customWidth="1"/>
    <col min="8" max="8" width="12" style="276" customWidth="1"/>
    <col min="9" max="9" width="14.42578125" style="276" customWidth="1"/>
    <col min="10" max="10" width="13" style="276" customWidth="1"/>
    <col min="11" max="11" width="14.140625" style="276" customWidth="1"/>
    <col min="12" max="12" width="13" style="276" customWidth="1"/>
    <col min="13" max="13" width="14.5703125" style="276" customWidth="1"/>
    <col min="14" max="14" width="13" style="276" customWidth="1"/>
    <col min="15" max="15" width="14.85546875" style="276" customWidth="1"/>
    <col min="16" max="16" width="16.28515625" style="276" customWidth="1"/>
    <col min="17" max="17" width="11.28515625" style="276" customWidth="1"/>
    <col min="18" max="1024" width="9.140625" style="276"/>
    <col min="1025" max="16384" width="9.140625" style="308"/>
  </cols>
  <sheetData>
    <row r="1" spans="1:17" ht="15.75" customHeight="1" thickBot="1">
      <c r="J1" s="396"/>
      <c r="K1" s="396"/>
      <c r="L1" s="396"/>
      <c r="M1" s="396"/>
    </row>
    <row r="2" spans="1:17" ht="13.5" thickBot="1">
      <c r="A2" s="413" t="s">
        <v>37</v>
      </c>
      <c r="B2" s="413"/>
      <c r="C2" s="413"/>
      <c r="D2" s="413"/>
      <c r="E2" s="413"/>
      <c r="F2" s="413"/>
      <c r="G2" s="413"/>
      <c r="H2" s="413"/>
      <c r="I2" s="413"/>
    </row>
    <row r="4" spans="1:17">
      <c r="A4" s="414" t="s">
        <v>38</v>
      </c>
      <c r="B4" s="414"/>
      <c r="C4" s="414"/>
      <c r="D4" s="414"/>
      <c r="E4" s="414"/>
      <c r="F4" s="414"/>
      <c r="G4" s="414"/>
      <c r="H4" s="414"/>
      <c r="I4" s="414"/>
      <c r="J4" s="414"/>
      <c r="K4" s="414"/>
      <c r="L4" s="414"/>
      <c r="M4" s="414"/>
    </row>
    <row r="5" spans="1:17" ht="59.25" customHeight="1">
      <c r="A5" s="277" t="s">
        <v>39</v>
      </c>
      <c r="B5" s="277" t="s">
        <v>23</v>
      </c>
      <c r="C5" s="277" t="s">
        <v>22</v>
      </c>
      <c r="D5" s="277" t="s">
        <v>40</v>
      </c>
      <c r="E5" s="277" t="s">
        <v>41</v>
      </c>
      <c r="F5" s="277" t="s">
        <v>42</v>
      </c>
      <c r="G5" s="278" t="s">
        <v>43</v>
      </c>
      <c r="H5" s="278" t="s">
        <v>44</v>
      </c>
      <c r="I5" s="278" t="s">
        <v>45</v>
      </c>
      <c r="J5" s="278" t="s">
        <v>46</v>
      </c>
      <c r="K5" s="278" t="s">
        <v>47</v>
      </c>
      <c r="L5" s="279" t="s">
        <v>48</v>
      </c>
      <c r="M5" s="279" t="s">
        <v>27</v>
      </c>
      <c r="N5" s="279" t="s">
        <v>28</v>
      </c>
      <c r="O5" s="279" t="s">
        <v>29</v>
      </c>
      <c r="P5" s="279" t="s">
        <v>49</v>
      </c>
      <c r="Q5" s="279" t="s">
        <v>50</v>
      </c>
    </row>
    <row r="6" spans="1:17" ht="132" customHeight="1">
      <c r="A6" s="52">
        <v>417412</v>
      </c>
      <c r="B6" s="280" t="s">
        <v>264</v>
      </c>
      <c r="C6" s="281" t="s">
        <v>254</v>
      </c>
      <c r="D6" s="281">
        <v>1</v>
      </c>
      <c r="E6" s="282" t="e">
        <f>TRUNC(IF(P6="MÉDIA",N6,O6),2)</f>
        <v>#DIV/0!</v>
      </c>
      <c r="F6" s="282" t="e">
        <f t="shared" ref="F6:F14" si="0">TRUNC(E6*D6,2)</f>
        <v>#DIV/0!</v>
      </c>
      <c r="G6" s="309"/>
      <c r="H6" s="310"/>
      <c r="I6" s="310"/>
      <c r="J6" s="310"/>
      <c r="K6" s="283"/>
      <c r="L6" s="284" t="e">
        <f t="shared" ref="L6:L15" si="1">_xlfn.STDEV.S(G6:K6)</f>
        <v>#DIV/0!</v>
      </c>
      <c r="M6" s="285" t="e">
        <f t="shared" ref="M6:M15" si="2">L6/N6</f>
        <v>#DIV/0!</v>
      </c>
      <c r="N6" s="286" t="e">
        <f t="shared" ref="N6:N15" si="3">TRUNC(AVERAGE(G6:K6),2)</f>
        <v>#DIV/0!</v>
      </c>
      <c r="O6" s="287" t="e">
        <f t="shared" ref="O6:O15" si="4">TRUNC(MEDIAN(G6:K6),2)</f>
        <v>#NUM!</v>
      </c>
      <c r="P6" s="288" t="e">
        <f t="shared" ref="P6:P15" si="5">IF(M6&gt;25%,"mediana","média")</f>
        <v>#DIV/0!</v>
      </c>
      <c r="Q6" s="288"/>
    </row>
    <row r="7" spans="1:17" ht="118.5" customHeight="1">
      <c r="A7" s="52">
        <v>377278</v>
      </c>
      <c r="B7" s="53" t="s">
        <v>265</v>
      </c>
      <c r="C7" s="281" t="s">
        <v>254</v>
      </c>
      <c r="D7" s="281">
        <v>1</v>
      </c>
      <c r="E7" s="282" t="e">
        <f t="shared" ref="E7:E15" si="6">TRUNC(IF(P7="MÉDIA",N7,O7),2)</f>
        <v>#DIV/0!</v>
      </c>
      <c r="F7" s="282" t="e">
        <f t="shared" si="0"/>
        <v>#DIV/0!</v>
      </c>
      <c r="G7" s="310"/>
      <c r="H7" s="289"/>
      <c r="I7" s="310"/>
      <c r="J7" s="310"/>
      <c r="K7" s="310"/>
      <c r="L7" s="284" t="e">
        <f t="shared" si="1"/>
        <v>#DIV/0!</v>
      </c>
      <c r="M7" s="285" t="e">
        <f t="shared" si="2"/>
        <v>#DIV/0!</v>
      </c>
      <c r="N7" s="286" t="e">
        <f t="shared" si="3"/>
        <v>#DIV/0!</v>
      </c>
      <c r="O7" s="287" t="e">
        <f t="shared" si="4"/>
        <v>#NUM!</v>
      </c>
      <c r="P7" s="288" t="e">
        <f t="shared" si="5"/>
        <v>#DIV/0!</v>
      </c>
      <c r="Q7" s="288"/>
    </row>
    <row r="8" spans="1:17" ht="66" customHeight="1">
      <c r="A8" s="311">
        <v>403271</v>
      </c>
      <c r="B8" s="53" t="s">
        <v>266</v>
      </c>
      <c r="C8" s="281" t="s">
        <v>254</v>
      </c>
      <c r="D8" s="281">
        <v>1</v>
      </c>
      <c r="E8" s="282" t="e">
        <f t="shared" si="6"/>
        <v>#DIV/0!</v>
      </c>
      <c r="F8" s="282" t="e">
        <f t="shared" si="0"/>
        <v>#DIV/0!</v>
      </c>
      <c r="G8" s="310"/>
      <c r="H8" s="310"/>
      <c r="I8" s="310"/>
      <c r="J8" s="310"/>
      <c r="K8" s="310"/>
      <c r="L8" s="284" t="e">
        <f t="shared" si="1"/>
        <v>#DIV/0!</v>
      </c>
      <c r="M8" s="285" t="e">
        <f t="shared" si="2"/>
        <v>#DIV/0!</v>
      </c>
      <c r="N8" s="286" t="e">
        <f t="shared" si="3"/>
        <v>#DIV/0!</v>
      </c>
      <c r="O8" s="287" t="e">
        <f t="shared" si="4"/>
        <v>#NUM!</v>
      </c>
      <c r="P8" s="288" t="e">
        <f t="shared" si="5"/>
        <v>#DIV/0!</v>
      </c>
      <c r="Q8" s="288"/>
    </row>
    <row r="9" spans="1:17" ht="63.75" customHeight="1">
      <c r="A9" s="311">
        <v>333160</v>
      </c>
      <c r="B9" s="53" t="s">
        <v>267</v>
      </c>
      <c r="C9" s="281" t="s">
        <v>254</v>
      </c>
      <c r="D9" s="281">
        <v>1</v>
      </c>
      <c r="E9" s="282" t="e">
        <f t="shared" si="6"/>
        <v>#DIV/0!</v>
      </c>
      <c r="F9" s="282" t="e">
        <f t="shared" si="0"/>
        <v>#DIV/0!</v>
      </c>
      <c r="G9" s="310"/>
      <c r="H9" s="310"/>
      <c r="I9" s="310"/>
      <c r="J9" s="310"/>
      <c r="K9" s="310"/>
      <c r="L9" s="284" t="e">
        <f t="shared" si="1"/>
        <v>#DIV/0!</v>
      </c>
      <c r="M9" s="285" t="e">
        <f t="shared" si="2"/>
        <v>#DIV/0!</v>
      </c>
      <c r="N9" s="286" t="e">
        <f t="shared" si="3"/>
        <v>#DIV/0!</v>
      </c>
      <c r="O9" s="287" t="e">
        <f t="shared" si="4"/>
        <v>#NUM!</v>
      </c>
      <c r="P9" s="288" t="e">
        <f t="shared" si="5"/>
        <v>#DIV/0!</v>
      </c>
      <c r="Q9" s="290"/>
    </row>
    <row r="10" spans="1:17" ht="81" customHeight="1">
      <c r="A10" s="312">
        <v>462228</v>
      </c>
      <c r="B10" s="313" t="s">
        <v>268</v>
      </c>
      <c r="C10" s="291" t="s">
        <v>254</v>
      </c>
      <c r="D10" s="291">
        <v>1</v>
      </c>
      <c r="E10" s="292" t="e">
        <f t="shared" si="6"/>
        <v>#DIV/0!</v>
      </c>
      <c r="F10" s="292" t="e">
        <f t="shared" si="0"/>
        <v>#DIV/0!</v>
      </c>
      <c r="G10" s="314"/>
      <c r="H10" s="314"/>
      <c r="I10" s="314"/>
      <c r="J10" s="314"/>
      <c r="K10" s="314"/>
      <c r="L10" s="284" t="e">
        <f t="shared" si="1"/>
        <v>#DIV/0!</v>
      </c>
      <c r="M10" s="285" t="e">
        <f t="shared" si="2"/>
        <v>#DIV/0!</v>
      </c>
      <c r="N10" s="286" t="e">
        <f t="shared" si="3"/>
        <v>#DIV/0!</v>
      </c>
      <c r="O10" s="287" t="e">
        <f t="shared" si="4"/>
        <v>#NUM!</v>
      </c>
      <c r="P10" s="288" t="e">
        <f t="shared" si="5"/>
        <v>#DIV/0!</v>
      </c>
      <c r="Q10" s="290"/>
    </row>
    <row r="11" spans="1:17" ht="189" customHeight="1">
      <c r="A11" s="315">
        <v>600668</v>
      </c>
      <c r="B11" s="53" t="s">
        <v>269</v>
      </c>
      <c r="C11" s="53" t="s">
        <v>254</v>
      </c>
      <c r="D11" s="53">
        <v>1</v>
      </c>
      <c r="E11" s="54" t="e">
        <f t="shared" si="6"/>
        <v>#DIV/0!</v>
      </c>
      <c r="F11" s="54" t="e">
        <f t="shared" si="0"/>
        <v>#DIV/0!</v>
      </c>
      <c r="G11" s="316"/>
      <c r="H11" s="316"/>
      <c r="I11" s="316"/>
      <c r="J11" s="316"/>
      <c r="K11" s="316"/>
      <c r="L11" s="284" t="e">
        <f t="shared" si="1"/>
        <v>#DIV/0!</v>
      </c>
      <c r="M11" s="285" t="e">
        <f t="shared" si="2"/>
        <v>#DIV/0!</v>
      </c>
      <c r="N11" s="286" t="e">
        <f t="shared" si="3"/>
        <v>#DIV/0!</v>
      </c>
      <c r="O11" s="287" t="e">
        <f t="shared" si="4"/>
        <v>#NUM!</v>
      </c>
      <c r="P11" s="288" t="e">
        <f t="shared" si="5"/>
        <v>#DIV/0!</v>
      </c>
      <c r="Q11" s="290"/>
    </row>
    <row r="12" spans="1:17" ht="59.25" customHeight="1">
      <c r="A12" s="276">
        <v>467389</v>
      </c>
      <c r="B12" s="293" t="s">
        <v>271</v>
      </c>
      <c r="C12" s="294" t="s">
        <v>270</v>
      </c>
      <c r="D12" s="294">
        <v>1</v>
      </c>
      <c r="E12" s="295" t="e">
        <f t="shared" si="6"/>
        <v>#DIV/0!</v>
      </c>
      <c r="F12" s="295" t="e">
        <f t="shared" si="0"/>
        <v>#DIV/0!</v>
      </c>
      <c r="G12" s="314"/>
      <c r="H12" s="296"/>
      <c r="I12" s="314"/>
      <c r="J12" s="296"/>
      <c r="K12" s="314"/>
      <c r="L12" s="284" t="e">
        <f>_xlfn.STDEV.S(G12:K12)</f>
        <v>#DIV/0!</v>
      </c>
      <c r="M12" s="285" t="e">
        <f t="shared" si="2"/>
        <v>#DIV/0!</v>
      </c>
      <c r="N12" s="286" t="e">
        <f>TRUNC(AVERAGE(G12:K12),2)</f>
        <v>#DIV/0!</v>
      </c>
      <c r="O12" s="287" t="e">
        <f>TRUNC(MEDIAN(G12:K12),2)</f>
        <v>#NUM!</v>
      </c>
      <c r="P12" s="288" t="e">
        <f t="shared" si="5"/>
        <v>#DIV/0!</v>
      </c>
      <c r="Q12" s="288"/>
    </row>
    <row r="13" spans="1:17" ht="113.25" customHeight="1">
      <c r="A13" s="311">
        <v>273753</v>
      </c>
      <c r="B13" s="53" t="s">
        <v>272</v>
      </c>
      <c r="C13" s="294" t="s">
        <v>270</v>
      </c>
      <c r="D13" s="281">
        <v>2</v>
      </c>
      <c r="E13" s="282" t="e">
        <f t="shared" si="6"/>
        <v>#DIV/0!</v>
      </c>
      <c r="F13" s="297" t="e">
        <f t="shared" si="0"/>
        <v>#DIV/0!</v>
      </c>
      <c r="G13" s="317"/>
      <c r="H13" s="310"/>
      <c r="I13" s="310"/>
      <c r="J13" s="310"/>
      <c r="K13" s="310"/>
      <c r="L13" s="284" t="e">
        <f t="shared" si="1"/>
        <v>#DIV/0!</v>
      </c>
      <c r="M13" s="285" t="e">
        <f t="shared" si="2"/>
        <v>#DIV/0!</v>
      </c>
      <c r="N13" s="286" t="e">
        <f t="shared" si="3"/>
        <v>#DIV/0!</v>
      </c>
      <c r="O13" s="287" t="e">
        <f t="shared" si="4"/>
        <v>#NUM!</v>
      </c>
      <c r="P13" s="288" t="e">
        <f t="shared" si="5"/>
        <v>#DIV/0!</v>
      </c>
      <c r="Q13" s="288"/>
    </row>
    <row r="14" spans="1:17" ht="50.25" customHeight="1">
      <c r="A14" s="315">
        <v>55905</v>
      </c>
      <c r="B14" s="315" t="s">
        <v>273</v>
      </c>
      <c r="C14" s="53" t="s">
        <v>254</v>
      </c>
      <c r="D14" s="53">
        <v>1</v>
      </c>
      <c r="E14" s="282" t="e">
        <f t="shared" si="6"/>
        <v>#DIV/0!</v>
      </c>
      <c r="F14" s="282" t="e">
        <f t="shared" si="0"/>
        <v>#DIV/0!</v>
      </c>
      <c r="G14" s="316"/>
      <c r="H14" s="316"/>
      <c r="I14" s="316"/>
      <c r="J14" s="316"/>
      <c r="K14" s="316"/>
      <c r="L14" s="284" t="e">
        <f t="shared" si="1"/>
        <v>#DIV/0!</v>
      </c>
      <c r="M14" s="285" t="e">
        <f t="shared" si="2"/>
        <v>#DIV/0!</v>
      </c>
      <c r="N14" s="286" t="e">
        <f t="shared" si="3"/>
        <v>#DIV/0!</v>
      </c>
      <c r="O14" s="287" t="e">
        <f t="shared" si="4"/>
        <v>#NUM!</v>
      </c>
      <c r="P14" s="288" t="e">
        <f t="shared" si="5"/>
        <v>#DIV/0!</v>
      </c>
      <c r="Q14" s="288"/>
    </row>
    <row r="15" spans="1:17" ht="112.5" customHeight="1">
      <c r="A15" s="52">
        <v>477889</v>
      </c>
      <c r="B15" s="281" t="s">
        <v>313</v>
      </c>
      <c r="C15" s="53" t="s">
        <v>254</v>
      </c>
      <c r="D15" s="53">
        <v>1</v>
      </c>
      <c r="E15" s="282" t="e">
        <f t="shared" si="6"/>
        <v>#DIV/0!</v>
      </c>
      <c r="F15" s="282" t="e">
        <f>TRUNC((E15*D15/2),2)</f>
        <v>#DIV/0!</v>
      </c>
      <c r="G15" s="310"/>
      <c r="H15" s="310"/>
      <c r="I15" s="298"/>
      <c r="J15" s="310"/>
      <c r="K15" s="310"/>
      <c r="L15" s="284" t="e">
        <f t="shared" si="1"/>
        <v>#DIV/0!</v>
      </c>
      <c r="M15" s="285" t="e">
        <f t="shared" si="2"/>
        <v>#DIV/0!</v>
      </c>
      <c r="N15" s="286" t="e">
        <f t="shared" si="3"/>
        <v>#DIV/0!</v>
      </c>
      <c r="O15" s="287" t="e">
        <f t="shared" si="4"/>
        <v>#NUM!</v>
      </c>
      <c r="P15" s="288" t="e">
        <f t="shared" si="5"/>
        <v>#DIV/0!</v>
      </c>
      <c r="Q15" s="288"/>
    </row>
    <row r="16" spans="1:17" ht="23.25" customHeight="1">
      <c r="A16" s="415" t="s">
        <v>275</v>
      </c>
      <c r="B16" s="415"/>
      <c r="C16" s="415"/>
      <c r="D16" s="415"/>
      <c r="E16" s="415"/>
      <c r="F16" s="55" t="e">
        <f>TRUNC(SUM(F6:F15),2)</f>
        <v>#DIV/0!</v>
      </c>
      <c r="O16" s="299"/>
      <c r="P16" s="300"/>
      <c r="Q16" s="300"/>
    </row>
    <row r="17" spans="1:17">
      <c r="A17" s="412" t="s">
        <v>282</v>
      </c>
      <c r="B17" s="412"/>
      <c r="C17" s="412"/>
      <c r="D17" s="412"/>
      <c r="E17" s="412"/>
      <c r="F17" s="56" t="e">
        <f>TRUNC(F16/6,2)</f>
        <v>#DIV/0!</v>
      </c>
      <c r="O17" s="299"/>
      <c r="P17" s="300"/>
      <c r="Q17" s="300"/>
    </row>
    <row r="18" spans="1:17" ht="13.5" thickBot="1">
      <c r="O18" s="299"/>
      <c r="P18" s="300"/>
      <c r="Q18" s="300"/>
    </row>
    <row r="19" spans="1:17">
      <c r="A19" s="416" t="s">
        <v>52</v>
      </c>
      <c r="B19" s="416"/>
      <c r="C19" s="416"/>
      <c r="D19" s="416"/>
      <c r="E19" s="416"/>
      <c r="F19" s="416"/>
      <c r="O19" s="299"/>
      <c r="P19" s="300"/>
      <c r="Q19" s="300"/>
    </row>
    <row r="20" spans="1:17" ht="32.25" customHeight="1">
      <c r="A20" s="277" t="s">
        <v>39</v>
      </c>
      <c r="B20" s="277" t="s">
        <v>23</v>
      </c>
      <c r="C20" s="277" t="s">
        <v>22</v>
      </c>
      <c r="D20" s="277" t="s">
        <v>40</v>
      </c>
      <c r="E20" s="277" t="s">
        <v>41</v>
      </c>
      <c r="F20" s="277" t="s">
        <v>42</v>
      </c>
      <c r="G20" s="278" t="s">
        <v>43</v>
      </c>
      <c r="H20" s="278" t="s">
        <v>44</v>
      </c>
      <c r="I20" s="278" t="s">
        <v>45</v>
      </c>
      <c r="J20" s="278" t="s">
        <v>46</v>
      </c>
      <c r="K20" s="278" t="s">
        <v>47</v>
      </c>
      <c r="L20" s="279" t="s">
        <v>48</v>
      </c>
      <c r="M20" s="279" t="s">
        <v>27</v>
      </c>
      <c r="N20" s="279" t="s">
        <v>28</v>
      </c>
      <c r="O20" s="279" t="s">
        <v>29</v>
      </c>
      <c r="P20" s="279" t="s">
        <v>49</v>
      </c>
      <c r="Q20" s="279" t="s">
        <v>50</v>
      </c>
    </row>
    <row r="21" spans="1:17" ht="246.75" customHeight="1">
      <c r="A21" s="276">
        <v>430628</v>
      </c>
      <c r="B21" s="53" t="s">
        <v>253</v>
      </c>
      <c r="C21" s="281" t="s">
        <v>22</v>
      </c>
      <c r="D21" s="281">
        <v>10</v>
      </c>
      <c r="E21" s="282" t="e">
        <f>TRUNC(IF(P21="Média",N21,O21),2)</f>
        <v>#DIV/0!</v>
      </c>
      <c r="F21" s="282" t="e">
        <f>TRUNC(D21*E21,2)</f>
        <v>#DIV/0!</v>
      </c>
      <c r="G21" s="310"/>
      <c r="H21" s="310"/>
      <c r="I21" s="310"/>
      <c r="J21" s="310"/>
      <c r="K21" s="310"/>
      <c r="L21" s="284" t="e">
        <f>_xlfn.STDEV.S(G21:K21)</f>
        <v>#DIV/0!</v>
      </c>
      <c r="M21" s="285" t="e">
        <f>L21/N21</f>
        <v>#DIV/0!</v>
      </c>
      <c r="N21" s="286" t="e">
        <f>TRUNC(AVERAGE(G21:K21),2)</f>
        <v>#DIV/0!</v>
      </c>
      <c r="O21" s="287" t="e">
        <f>TRUNC(MEDIAN(G21:K21),2)</f>
        <v>#NUM!</v>
      </c>
      <c r="P21" s="288" t="e">
        <f>IF(M21&gt;25%,"mediana","média")</f>
        <v>#DIV/0!</v>
      </c>
      <c r="Q21" s="288"/>
    </row>
    <row r="22" spans="1:17" ht="37.5" customHeight="1">
      <c r="A22" s="52">
        <v>191310</v>
      </c>
      <c r="B22" s="306" t="s">
        <v>257</v>
      </c>
      <c r="C22" s="281" t="s">
        <v>256</v>
      </c>
      <c r="D22" s="281">
        <v>12</v>
      </c>
      <c r="E22" s="282" t="e">
        <f t="shared" ref="E22:E24" si="7">TRUNC(IF(P22="Média",N22,O22),2)</f>
        <v>#DIV/0!</v>
      </c>
      <c r="F22" s="282" t="e">
        <f>TRUNC(D22*E22,2)</f>
        <v>#DIV/0!</v>
      </c>
      <c r="G22" s="298"/>
      <c r="H22" s="289"/>
      <c r="I22" s="52"/>
      <c r="J22" s="52"/>
      <c r="K22" s="298"/>
      <c r="L22" s="284" t="e">
        <f>_xlfn.STDEV.S(G22:K22)</f>
        <v>#DIV/0!</v>
      </c>
      <c r="M22" s="285" t="e">
        <f>L22/N22</f>
        <v>#DIV/0!</v>
      </c>
      <c r="N22" s="286" t="e">
        <f>TRUNC(AVERAGE(G22:K22),2)</f>
        <v>#DIV/0!</v>
      </c>
      <c r="O22" s="287" t="e">
        <f>TRUNC(MEDIAN(G22:K22),2)</f>
        <v>#NUM!</v>
      </c>
      <c r="P22" s="288" t="e">
        <f>IF(M22&gt;25%,"mediana","média")</f>
        <v>#DIV/0!</v>
      </c>
      <c r="Q22" s="288"/>
    </row>
    <row r="23" spans="1:17" ht="34.5" customHeight="1">
      <c r="A23" s="52">
        <v>200692</v>
      </c>
      <c r="B23" s="53" t="s">
        <v>261</v>
      </c>
      <c r="C23" s="281" t="s">
        <v>254</v>
      </c>
      <c r="D23" s="281">
        <v>10</v>
      </c>
      <c r="E23" s="282" t="e">
        <f t="shared" si="7"/>
        <v>#DIV/0!</v>
      </c>
      <c r="F23" s="282" t="e">
        <f>TRUNC(D23*E23,2)</f>
        <v>#DIV/0!</v>
      </c>
      <c r="G23" s="310"/>
      <c r="H23" s="310"/>
      <c r="I23" s="310"/>
      <c r="J23" s="310"/>
      <c r="K23" s="310"/>
      <c r="L23" s="284" t="e">
        <f>_xlfn.STDEV.S(G23:K23)</f>
        <v>#DIV/0!</v>
      </c>
      <c r="M23" s="285" t="e">
        <f>L23/N23</f>
        <v>#DIV/0!</v>
      </c>
      <c r="N23" s="286" t="e">
        <f>TRUNC(AVERAGE(G23:K23),2)</f>
        <v>#DIV/0!</v>
      </c>
      <c r="O23" s="287" t="e">
        <f>TRUNC(MEDIAN(G23:K23),2)</f>
        <v>#NUM!</v>
      </c>
      <c r="P23" s="288" t="e">
        <f>IF(M23&gt;25%,"mediana","média")</f>
        <v>#DIV/0!</v>
      </c>
      <c r="Q23" s="288"/>
    </row>
    <row r="24" spans="1:17" ht="84.75" customHeight="1">
      <c r="A24" s="52">
        <v>481049</v>
      </c>
      <c r="B24" s="53" t="s">
        <v>263</v>
      </c>
      <c r="C24" s="52" t="s">
        <v>262</v>
      </c>
      <c r="D24" s="281">
        <v>3</v>
      </c>
      <c r="E24" s="282" t="e">
        <f t="shared" si="7"/>
        <v>#DIV/0!</v>
      </c>
      <c r="F24" s="282" t="e">
        <f>TRUNC(D24*E24,2)</f>
        <v>#DIV/0!</v>
      </c>
      <c r="G24" s="317"/>
      <c r="H24" s="310"/>
      <c r="I24" s="310"/>
      <c r="J24" s="310"/>
      <c r="K24" s="310"/>
      <c r="L24" s="284" t="e">
        <f>_xlfn.STDEV.S(G24:K24)</f>
        <v>#DIV/0!</v>
      </c>
      <c r="M24" s="285" t="e">
        <f>L24/N24</f>
        <v>#DIV/0!</v>
      </c>
      <c r="N24" s="286" t="e">
        <f>TRUNC(AVERAGE(G24:K24),2)</f>
        <v>#DIV/0!</v>
      </c>
      <c r="O24" s="287" t="e">
        <f>TRUNC(MEDIAN(G24:K24),2)</f>
        <v>#NUM!</v>
      </c>
      <c r="P24" s="288" t="e">
        <f>IF(M24&gt;25%,"mediana","média")</f>
        <v>#DIV/0!</v>
      </c>
      <c r="Q24" s="288"/>
    </row>
    <row r="25" spans="1:17" ht="12.75" customHeight="1">
      <c r="A25" s="418" t="s">
        <v>51</v>
      </c>
      <c r="B25" s="418"/>
      <c r="C25" s="418"/>
      <c r="D25" s="418"/>
      <c r="E25" s="418"/>
      <c r="F25" s="55" t="e">
        <f>SUM(F21:F24)</f>
        <v>#DIV/0!</v>
      </c>
      <c r="O25" s="299"/>
      <c r="P25" s="300"/>
      <c r="Q25" s="300"/>
    </row>
    <row r="26" spans="1:17">
      <c r="A26" s="412" t="s">
        <v>282</v>
      </c>
      <c r="B26" s="412"/>
      <c r="C26" s="412"/>
      <c r="D26" s="412"/>
      <c r="E26" s="412"/>
      <c r="F26" s="60" t="e">
        <f>TRUNC((F25/28/6),2)</f>
        <v>#DIV/0!</v>
      </c>
      <c r="G26" s="301"/>
      <c r="O26" s="299"/>
      <c r="P26" s="300"/>
      <c r="Q26" s="300"/>
    </row>
    <row r="27" spans="1:17">
      <c r="O27" s="299"/>
      <c r="P27" s="300"/>
      <c r="Q27" s="300"/>
    </row>
    <row r="28" spans="1:17">
      <c r="A28" s="417" t="s">
        <v>53</v>
      </c>
      <c r="B28" s="417"/>
      <c r="C28" s="417"/>
      <c r="D28" s="417"/>
      <c r="E28" s="417"/>
      <c r="F28" s="417"/>
      <c r="O28" s="299"/>
      <c r="P28" s="300"/>
      <c r="Q28" s="300"/>
    </row>
    <row r="29" spans="1:17" ht="55.5" customHeight="1">
      <c r="A29" s="324" t="s">
        <v>39</v>
      </c>
      <c r="B29" s="324" t="s">
        <v>23</v>
      </c>
      <c r="C29" s="324" t="s">
        <v>22</v>
      </c>
      <c r="D29" s="324" t="s">
        <v>40</v>
      </c>
      <c r="E29" s="324" t="s">
        <v>41</v>
      </c>
      <c r="F29" s="324" t="s">
        <v>42</v>
      </c>
      <c r="G29" s="278" t="s">
        <v>43</v>
      </c>
      <c r="H29" s="278" t="s">
        <v>44</v>
      </c>
      <c r="I29" s="278" t="s">
        <v>45</v>
      </c>
      <c r="J29" s="278" t="s">
        <v>46</v>
      </c>
      <c r="K29" s="278" t="s">
        <v>47</v>
      </c>
      <c r="L29" s="279" t="s">
        <v>48</v>
      </c>
      <c r="M29" s="279" t="s">
        <v>27</v>
      </c>
      <c r="N29" s="279" t="s">
        <v>28</v>
      </c>
      <c r="O29" s="279" t="s">
        <v>29</v>
      </c>
      <c r="P29" s="279" t="s">
        <v>49</v>
      </c>
      <c r="Q29" s="279" t="s">
        <v>50</v>
      </c>
    </row>
    <row r="30" spans="1:17" ht="219.75" customHeight="1">
      <c r="A30" s="52">
        <v>286060</v>
      </c>
      <c r="B30" s="281" t="s">
        <v>258</v>
      </c>
      <c r="C30" s="281" t="s">
        <v>254</v>
      </c>
      <c r="D30" s="281">
        <v>10</v>
      </c>
      <c r="E30" s="282" t="e">
        <f>TRUNC(IF(P30="Média",N30,O30),2)</f>
        <v>#DIV/0!</v>
      </c>
      <c r="F30" s="282" t="e">
        <f>TRUNC(D30*E30,2)</f>
        <v>#DIV/0!</v>
      </c>
      <c r="G30" s="302"/>
      <c r="I30" s="302"/>
      <c r="K30" s="303"/>
      <c r="L30" s="284" t="e">
        <f>_xlfn.STDEV.S(G30:K30)</f>
        <v>#DIV/0!</v>
      </c>
      <c r="M30" s="285" t="e">
        <f>L30/N30</f>
        <v>#DIV/0!</v>
      </c>
      <c r="N30" s="286" t="e">
        <f>TRUNC(AVERAGE(G30:K30),2)</f>
        <v>#DIV/0!</v>
      </c>
      <c r="O30" s="287" t="e">
        <f>TRUNC(MEDIAN(G30:K30),2)</f>
        <v>#NUM!</v>
      </c>
      <c r="P30" s="288" t="e">
        <f>IF(M30&gt;25%,"mediana","média")</f>
        <v>#DIV/0!</v>
      </c>
      <c r="Q30" s="288"/>
    </row>
    <row r="31" spans="1:17" ht="118.5" customHeight="1">
      <c r="A31" s="315">
        <v>222206</v>
      </c>
      <c r="B31" s="315" t="s">
        <v>259</v>
      </c>
      <c r="C31" s="281" t="s">
        <v>254</v>
      </c>
      <c r="D31" s="281">
        <v>10</v>
      </c>
      <c r="E31" s="282" t="e">
        <f>TRUNC(IF(P31="Média",N31,O31),2)</f>
        <v>#DIV/0!</v>
      </c>
      <c r="F31" s="282" t="e">
        <f>TRUNC(D31*E31,2)</f>
        <v>#DIV/0!</v>
      </c>
      <c r="G31" s="289"/>
      <c r="H31" s="289"/>
      <c r="I31" s="289"/>
      <c r="J31" s="317"/>
      <c r="K31" s="289"/>
      <c r="L31" s="284" t="e">
        <f>_xlfn.STDEV.S(H31:K31)</f>
        <v>#DIV/0!</v>
      </c>
      <c r="M31" s="285" t="e">
        <f>L31/N31</f>
        <v>#DIV/0!</v>
      </c>
      <c r="N31" s="286" t="e">
        <f>TRUNC(AVERAGE(H31:K31),2)</f>
        <v>#DIV/0!</v>
      </c>
      <c r="O31" s="287" t="e">
        <f>TRUNC(MEDIAN(H31:K31),2)</f>
        <v>#NUM!</v>
      </c>
      <c r="P31" s="288" t="e">
        <f>IF(M31&gt;25%,"mediana","média")</f>
        <v>#DIV/0!</v>
      </c>
      <c r="Q31" s="288"/>
    </row>
    <row r="32" spans="1:17" ht="12.75" customHeight="1">
      <c r="A32" s="415" t="s">
        <v>274</v>
      </c>
      <c r="B32" s="415"/>
      <c r="C32" s="415"/>
      <c r="D32" s="415"/>
      <c r="E32" s="415"/>
      <c r="F32" s="56" t="e">
        <f>TRUNC(SUM((F30:F31),2))</f>
        <v>#DIV/0!</v>
      </c>
    </row>
    <row r="33" spans="1:17">
      <c r="A33" s="412" t="s">
        <v>56</v>
      </c>
      <c r="B33" s="412"/>
      <c r="C33" s="412"/>
      <c r="D33" s="412"/>
      <c r="E33" s="412"/>
      <c r="F33" s="57" t="e">
        <f>TRUNC(F32*10%/12,2)</f>
        <v>#DIV/0!</v>
      </c>
    </row>
    <row r="34" spans="1:17">
      <c r="A34" s="412" t="s">
        <v>279</v>
      </c>
      <c r="B34" s="412"/>
      <c r="C34" s="412"/>
      <c r="D34" s="412"/>
      <c r="E34" s="412"/>
      <c r="F34" s="58" t="e">
        <f>TRUNC(F33/28,2)</f>
        <v>#DIV/0!</v>
      </c>
      <c r="G34" s="301"/>
    </row>
    <row r="35" spans="1:17">
      <c r="A35" s="325"/>
      <c r="B35" s="325"/>
      <c r="C35" s="325"/>
      <c r="D35" s="325"/>
      <c r="E35" s="325"/>
      <c r="F35" s="326"/>
      <c r="G35" s="301"/>
    </row>
    <row r="36" spans="1:17">
      <c r="A36" s="417" t="s">
        <v>53</v>
      </c>
      <c r="B36" s="417"/>
      <c r="C36" s="417"/>
      <c r="D36" s="417"/>
      <c r="E36" s="417"/>
      <c r="F36" s="417"/>
      <c r="O36" s="299"/>
      <c r="P36" s="300"/>
      <c r="Q36" s="300"/>
    </row>
    <row r="37" spans="1:17" ht="25.5">
      <c r="A37" s="324" t="s">
        <v>39</v>
      </c>
      <c r="B37" s="324" t="s">
        <v>23</v>
      </c>
      <c r="C37" s="324" t="s">
        <v>22</v>
      </c>
      <c r="D37" s="324" t="s">
        <v>40</v>
      </c>
      <c r="E37" s="324" t="s">
        <v>41</v>
      </c>
      <c r="F37" s="324" t="s">
        <v>42</v>
      </c>
      <c r="G37" s="278" t="s">
        <v>43</v>
      </c>
      <c r="H37" s="278" t="s">
        <v>44</v>
      </c>
      <c r="I37" s="278" t="s">
        <v>45</v>
      </c>
      <c r="J37" s="278" t="s">
        <v>46</v>
      </c>
      <c r="K37" s="278" t="s">
        <v>47</v>
      </c>
      <c r="L37" s="279" t="s">
        <v>48</v>
      </c>
      <c r="M37" s="279" t="s">
        <v>27</v>
      </c>
      <c r="N37" s="279" t="s">
        <v>28</v>
      </c>
      <c r="O37" s="279" t="s">
        <v>29</v>
      </c>
      <c r="P37" s="279" t="s">
        <v>49</v>
      </c>
      <c r="Q37" s="279" t="s">
        <v>50</v>
      </c>
    </row>
    <row r="38" spans="1:17" ht="51.75" customHeight="1">
      <c r="A38" s="52">
        <v>99830</v>
      </c>
      <c r="B38" s="281" t="s">
        <v>255</v>
      </c>
      <c r="C38" s="281" t="s">
        <v>254</v>
      </c>
      <c r="D38" s="281">
        <v>10</v>
      </c>
      <c r="E38" s="282" t="e">
        <f>TRUNC(IF(P38="Média",N38,O38),2)</f>
        <v>#DIV/0!</v>
      </c>
      <c r="F38" s="282" t="e">
        <f>TRUNC(D38*E38,2)</f>
        <v>#DIV/0!</v>
      </c>
      <c r="G38" s="310"/>
      <c r="H38" s="309"/>
      <c r="I38" s="304"/>
      <c r="J38" s="304"/>
      <c r="K38" s="283"/>
      <c r="L38" s="284" t="e">
        <f>_xlfn.STDEV.S(G38:K38)</f>
        <v>#DIV/0!</v>
      </c>
      <c r="M38" s="285" t="e">
        <f>L38/N38</f>
        <v>#DIV/0!</v>
      </c>
      <c r="N38" s="286" t="e">
        <f>TRUNC(AVERAGE(G38:K38),2)</f>
        <v>#DIV/0!</v>
      </c>
      <c r="O38" s="287" t="e">
        <f>TRUNC(MEDIAN(G38:K38),2)</f>
        <v>#NUM!</v>
      </c>
      <c r="P38" s="288" t="e">
        <f>IF(M38&gt;25%,"mediana","média")</f>
        <v>#DIV/0!</v>
      </c>
      <c r="Q38" s="288"/>
    </row>
    <row r="39" spans="1:17" ht="39" customHeight="1">
      <c r="A39" s="52">
        <v>20532</v>
      </c>
      <c r="B39" s="281" t="s">
        <v>260</v>
      </c>
      <c r="C39" s="281" t="s">
        <v>254</v>
      </c>
      <c r="D39" s="281">
        <v>2</v>
      </c>
      <c r="E39" s="282" t="e">
        <f>TRUNC(IF(P39="Média",N39,O39),2)</f>
        <v>#DIV/0!</v>
      </c>
      <c r="F39" s="282" t="e">
        <f>TRUNC(D39*E39,2)</f>
        <v>#DIV/0!</v>
      </c>
      <c r="G39" s="309"/>
      <c r="H39" s="310"/>
      <c r="I39" s="310"/>
      <c r="J39" s="289"/>
      <c r="K39" s="309"/>
      <c r="L39" s="284" t="e">
        <f>_xlfn.STDEV.S(G39:K39)</f>
        <v>#DIV/0!</v>
      </c>
      <c r="M39" s="285" t="e">
        <f>L39/N39</f>
        <v>#DIV/0!</v>
      </c>
      <c r="N39" s="286" t="e">
        <f>TRUNC(AVERAGE(G39:K39),2)</f>
        <v>#DIV/0!</v>
      </c>
      <c r="O39" s="287" t="e">
        <f>TRUNC(MEDIAN(G39:K39),2)</f>
        <v>#NUM!</v>
      </c>
      <c r="P39" s="288" t="e">
        <f>IF(M39&gt;25%,"mediana","média")</f>
        <v>#DIV/0!</v>
      </c>
      <c r="Q39" s="288"/>
    </row>
    <row r="40" spans="1:17">
      <c r="A40" s="415" t="s">
        <v>274</v>
      </c>
      <c r="B40" s="415"/>
      <c r="C40" s="415"/>
      <c r="D40" s="415"/>
      <c r="E40" s="415"/>
      <c r="F40" s="56" t="e">
        <f>TRUNC(SUM((F38:F39),2))</f>
        <v>#DIV/0!</v>
      </c>
    </row>
    <row r="41" spans="1:17">
      <c r="A41" s="412" t="s">
        <v>309</v>
      </c>
      <c r="B41" s="412"/>
      <c r="C41" s="412"/>
      <c r="D41" s="412"/>
      <c r="E41" s="412"/>
      <c r="F41" s="57" t="e">
        <f>TRUNC(F40*5%/12,2)</f>
        <v>#DIV/0!</v>
      </c>
    </row>
    <row r="42" spans="1:17">
      <c r="A42" s="412" t="s">
        <v>279</v>
      </c>
      <c r="B42" s="412"/>
      <c r="C42" s="412"/>
      <c r="D42" s="412"/>
      <c r="E42" s="412"/>
      <c r="F42" s="58" t="e">
        <f>TRUNC(F41/28,2)</f>
        <v>#DIV/0!</v>
      </c>
      <c r="G42" s="301"/>
    </row>
    <row r="43" spans="1:17">
      <c r="A43" s="412" t="s">
        <v>308</v>
      </c>
      <c r="B43" s="412"/>
      <c r="C43" s="412"/>
      <c r="D43" s="412"/>
      <c r="E43" s="412"/>
      <c r="F43" s="58" t="e">
        <f>SUM(F34,F42)</f>
        <v>#DIV/0!</v>
      </c>
      <c r="G43" s="301"/>
    </row>
    <row r="44" spans="1:17">
      <c r="A44" s="271"/>
      <c r="B44" s="271"/>
      <c r="C44" s="271"/>
      <c r="D44" s="271"/>
      <c r="E44" s="271"/>
      <c r="F44" s="272"/>
      <c r="G44" s="301"/>
    </row>
    <row r="45" spans="1:17">
      <c r="A45" s="271"/>
      <c r="B45" s="271"/>
      <c r="C45" s="271"/>
      <c r="D45" s="271"/>
      <c r="E45" s="271"/>
      <c r="F45" s="272"/>
      <c r="G45" s="301"/>
    </row>
    <row r="46" spans="1:17">
      <c r="A46" s="305"/>
      <c r="B46" s="305"/>
      <c r="C46" s="305"/>
      <c r="D46" s="305"/>
      <c r="E46" s="305"/>
      <c r="F46" s="272"/>
    </row>
    <row r="48" spans="1:17" ht="57" customHeight="1">
      <c r="A48" s="306"/>
      <c r="B48" s="307"/>
      <c r="C48" s="306"/>
      <c r="D48" s="306"/>
    </row>
    <row r="49" spans="1:9" ht="13.5" thickBot="1"/>
    <row r="50" spans="1:9" ht="15" customHeight="1">
      <c r="A50" s="397" t="s">
        <v>277</v>
      </c>
      <c r="B50" s="398"/>
      <c r="C50" s="398"/>
      <c r="D50" s="398"/>
      <c r="E50" s="398"/>
      <c r="F50" s="398"/>
      <c r="G50" s="398"/>
      <c r="H50" s="398"/>
      <c r="I50" s="399"/>
    </row>
    <row r="51" spans="1:9" ht="13.5" thickBot="1">
      <c r="A51" s="400"/>
      <c r="B51" s="401"/>
      <c r="C51" s="401"/>
      <c r="D51" s="401"/>
      <c r="E51" s="401"/>
      <c r="F51" s="401"/>
      <c r="G51" s="401"/>
      <c r="H51" s="401"/>
      <c r="I51" s="402"/>
    </row>
    <row r="52" spans="1:9" ht="13.5" thickBot="1"/>
    <row r="53" spans="1:9" ht="15" customHeight="1">
      <c r="A53" s="403" t="s">
        <v>278</v>
      </c>
      <c r="B53" s="404"/>
      <c r="C53" s="404"/>
      <c r="D53" s="404"/>
      <c r="E53" s="404"/>
      <c r="F53" s="404"/>
      <c r="G53" s="404"/>
      <c r="H53" s="404"/>
      <c r="I53" s="405"/>
    </row>
    <row r="54" spans="1:9">
      <c r="A54" s="406"/>
      <c r="B54" s="407"/>
      <c r="C54" s="407"/>
      <c r="D54" s="407"/>
      <c r="E54" s="407"/>
      <c r="F54" s="407"/>
      <c r="G54" s="407"/>
      <c r="H54" s="407"/>
      <c r="I54" s="408"/>
    </row>
    <row r="55" spans="1:9" ht="13.5" thickBot="1">
      <c r="A55" s="409"/>
      <c r="B55" s="410"/>
      <c r="C55" s="410"/>
      <c r="D55" s="410"/>
      <c r="E55" s="410"/>
      <c r="F55" s="410"/>
      <c r="G55" s="410"/>
      <c r="H55" s="410"/>
      <c r="I55" s="411"/>
    </row>
  </sheetData>
  <mergeCells count="19">
    <mergeCell ref="A32:E32"/>
    <mergeCell ref="A33:E33"/>
    <mergeCell ref="A26:E26"/>
    <mergeCell ref="J1:M1"/>
    <mergeCell ref="A50:I51"/>
    <mergeCell ref="A53:I55"/>
    <mergeCell ref="A34:E34"/>
    <mergeCell ref="A2:I2"/>
    <mergeCell ref="A4:M4"/>
    <mergeCell ref="A16:E16"/>
    <mergeCell ref="A19:F19"/>
    <mergeCell ref="A17:E17"/>
    <mergeCell ref="A36:F36"/>
    <mergeCell ref="A40:E40"/>
    <mergeCell ref="A41:E41"/>
    <mergeCell ref="A42:E42"/>
    <mergeCell ref="A43:E43"/>
    <mergeCell ref="A25:E25"/>
    <mergeCell ref="A28:F28"/>
  </mergeCells>
  <pageMargins left="0.51180555555555496" right="0.51180555555555496" top="0.78749999999999998" bottom="0.78749999999999998" header="0.51180555555555496" footer="0.51180555555555496"/>
  <pageSetup paperSize="9" scale="51" firstPageNumber="0" orientation="landscape" horizontalDpi="300" verticalDpi="300" r:id="rId1"/>
  <rowBreaks count="1" manualBreakCount="1">
    <brk id="35"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5E0B4"/>
  </sheetPr>
  <dimension ref="A1:AMJ848"/>
  <sheetViews>
    <sheetView view="pageBreakPreview" topLeftCell="A127" zoomScale="140" zoomScaleNormal="115" zoomScalePageLayoutView="140" workbookViewId="0">
      <selection activeCell="E109" sqref="E109"/>
    </sheetView>
  </sheetViews>
  <sheetFormatPr defaultColWidth="9.140625" defaultRowHeight="12.75"/>
  <cols>
    <col min="1" max="1" width="4.7109375" style="181" customWidth="1"/>
    <col min="2" max="2" width="40.42578125" style="118" customWidth="1"/>
    <col min="3" max="3" width="21.5703125" style="118" customWidth="1"/>
    <col min="4" max="4" width="21.5703125" style="267" customWidth="1"/>
    <col min="5" max="5" width="26.5703125" style="268" customWidth="1"/>
    <col min="6" max="6" width="50.42578125" style="110" hidden="1" customWidth="1"/>
    <col min="7" max="7" width="43.7109375" style="110" hidden="1" customWidth="1"/>
    <col min="8" max="8" width="26.5703125" style="110" hidden="1" customWidth="1"/>
    <col min="9" max="9" width="40.5703125" style="79" hidden="1" customWidth="1"/>
    <col min="10" max="10" width="26.5703125" style="65" hidden="1" customWidth="1"/>
    <col min="11" max="12" width="54.85546875" style="65" hidden="1" customWidth="1"/>
    <col min="13" max="13" width="54.85546875" style="65" customWidth="1"/>
    <col min="14" max="15" width="31.7109375" style="65" customWidth="1"/>
    <col min="16" max="16" width="31.28515625" style="65" customWidth="1"/>
    <col min="17" max="17" width="9.140625" style="65"/>
    <col min="18" max="18" width="15.85546875" style="65" customWidth="1"/>
    <col min="19" max="1024" width="9.140625" style="65"/>
    <col min="1025" max="16384" width="9.140625" style="66"/>
  </cols>
  <sheetData>
    <row r="1" spans="1:17" ht="15" customHeight="1">
      <c r="A1" s="419" t="s">
        <v>57</v>
      </c>
      <c r="B1" s="419"/>
      <c r="C1" s="419"/>
      <c r="D1" s="419"/>
      <c r="E1" s="419"/>
      <c r="F1" s="420" t="s">
        <v>58</v>
      </c>
      <c r="G1" s="64"/>
      <c r="H1" s="64"/>
      <c r="I1" s="421" t="s">
        <v>59</v>
      </c>
    </row>
    <row r="2" spans="1:17" ht="21.75" customHeight="1">
      <c r="A2" s="419"/>
      <c r="B2" s="419"/>
      <c r="C2" s="419"/>
      <c r="D2" s="419"/>
      <c r="E2" s="419"/>
      <c r="F2" s="420"/>
      <c r="G2" s="64"/>
      <c r="H2" s="64"/>
      <c r="I2" s="421"/>
    </row>
    <row r="3" spans="1:17">
      <c r="A3" s="422"/>
      <c r="B3" s="422"/>
      <c r="C3" s="422"/>
      <c r="D3" s="67" t="s">
        <v>60</v>
      </c>
      <c r="E3" s="68"/>
      <c r="F3" s="420"/>
      <c r="G3" s="64"/>
      <c r="H3" s="64"/>
      <c r="I3" s="421"/>
    </row>
    <row r="4" spans="1:17" ht="15" customHeight="1">
      <c r="A4" s="423" t="s">
        <v>284</v>
      </c>
      <c r="B4" s="423"/>
      <c r="C4" s="423"/>
      <c r="D4" s="424" t="s">
        <v>61</v>
      </c>
      <c r="E4" s="424"/>
      <c r="F4" s="420"/>
      <c r="G4" s="64"/>
      <c r="H4" s="64"/>
      <c r="I4" s="421"/>
    </row>
    <row r="5" spans="1:17" ht="15" customHeight="1">
      <c r="A5" s="423" t="s">
        <v>285</v>
      </c>
      <c r="B5" s="423"/>
      <c r="C5" s="423"/>
      <c r="D5" s="425"/>
      <c r="E5" s="425"/>
      <c r="F5" s="420"/>
      <c r="G5" s="64"/>
      <c r="H5" s="64"/>
      <c r="I5" s="421"/>
    </row>
    <row r="6" spans="1:17" ht="15" customHeight="1">
      <c r="A6" s="69"/>
      <c r="B6" s="426" t="s">
        <v>62</v>
      </c>
      <c r="C6" s="426"/>
      <c r="D6" s="426"/>
      <c r="E6" s="426"/>
      <c r="F6" s="420"/>
      <c r="G6" s="70"/>
      <c r="H6" s="70"/>
      <c r="I6" s="421"/>
    </row>
    <row r="7" spans="1:17" s="70" customFormat="1">
      <c r="A7" s="427" t="s">
        <v>63</v>
      </c>
      <c r="B7" s="427"/>
      <c r="C7" s="427"/>
      <c r="D7" s="427"/>
      <c r="E7" s="427"/>
      <c r="F7" s="420"/>
      <c r="G7" s="64"/>
      <c r="H7" s="64"/>
      <c r="I7" s="421"/>
    </row>
    <row r="8" spans="1:17" ht="31.5" customHeight="1">
      <c r="A8" s="71" t="s">
        <v>64</v>
      </c>
      <c r="B8" s="72" t="s">
        <v>65</v>
      </c>
      <c r="C8" s="428" t="s">
        <v>66</v>
      </c>
      <c r="D8" s="428"/>
      <c r="E8" s="428"/>
      <c r="F8" s="420"/>
      <c r="G8" s="73" t="s">
        <v>67</v>
      </c>
      <c r="H8" s="74"/>
      <c r="I8" s="421"/>
    </row>
    <row r="9" spans="1:17" ht="23.25" customHeight="1">
      <c r="A9" s="71" t="s">
        <v>68</v>
      </c>
      <c r="B9" s="72" t="s">
        <v>69</v>
      </c>
      <c r="C9" s="424" t="s">
        <v>70</v>
      </c>
      <c r="D9" s="424"/>
      <c r="E9" s="424"/>
      <c r="F9" s="420"/>
      <c r="G9" s="75" t="s">
        <v>71</v>
      </c>
      <c r="H9" s="76"/>
      <c r="I9" s="421"/>
    </row>
    <row r="10" spans="1:17" ht="36" customHeight="1">
      <c r="A10" s="71" t="s">
        <v>72</v>
      </c>
      <c r="B10" s="72" t="s">
        <v>73</v>
      </c>
      <c r="C10" s="424" t="s">
        <v>74</v>
      </c>
      <c r="D10" s="424"/>
      <c r="E10" s="424"/>
      <c r="F10" s="420"/>
      <c r="G10" s="77" t="s">
        <v>75</v>
      </c>
      <c r="H10" s="78" t="e">
        <f>F142</f>
        <v>#VALUE!</v>
      </c>
      <c r="I10" s="421"/>
      <c r="K10" s="66"/>
    </row>
    <row r="11" spans="1:17" ht="32.25" customHeight="1">
      <c r="A11" s="71" t="s">
        <v>76</v>
      </c>
      <c r="B11" s="72" t="s">
        <v>77</v>
      </c>
      <c r="C11" s="424" t="s">
        <v>78</v>
      </c>
      <c r="D11" s="424"/>
      <c r="E11" s="424"/>
      <c r="F11" s="420"/>
      <c r="G11" s="79"/>
      <c r="H11" s="79"/>
      <c r="I11" s="421"/>
    </row>
    <row r="12" spans="1:17" s="70" customFormat="1">
      <c r="A12" s="427" t="s">
        <v>79</v>
      </c>
      <c r="B12" s="427"/>
      <c r="C12" s="427"/>
      <c r="D12" s="427"/>
      <c r="E12" s="427"/>
      <c r="F12" s="420"/>
      <c r="G12" s="73" t="s">
        <v>80</v>
      </c>
      <c r="H12" s="74"/>
      <c r="I12" s="421"/>
    </row>
    <row r="13" spans="1:17" ht="33.75" customHeight="1">
      <c r="A13" s="429" t="s">
        <v>81</v>
      </c>
      <c r="B13" s="429"/>
      <c r="C13" s="80" t="s">
        <v>82</v>
      </c>
      <c r="D13" s="430" t="s">
        <v>83</v>
      </c>
      <c r="E13" s="430"/>
      <c r="F13" s="420"/>
      <c r="G13" s="81" t="s">
        <v>84</v>
      </c>
      <c r="H13" s="82"/>
      <c r="I13" s="421"/>
    </row>
    <row r="14" spans="1:17" ht="24.75" customHeight="1">
      <c r="A14" s="431" t="s">
        <v>85</v>
      </c>
      <c r="B14" s="431"/>
      <c r="C14" s="432" t="s">
        <v>280</v>
      </c>
      <c r="D14" s="432" t="s">
        <v>281</v>
      </c>
      <c r="E14" s="432"/>
      <c r="F14" s="420"/>
      <c r="G14" s="83" t="s">
        <v>86</v>
      </c>
      <c r="H14" s="84">
        <v>0.11</v>
      </c>
      <c r="I14" s="421"/>
    </row>
    <row r="15" spans="1:17" ht="9.75" customHeight="1">
      <c r="A15" s="431"/>
      <c r="B15" s="431"/>
      <c r="C15" s="432"/>
      <c r="D15" s="432"/>
      <c r="E15" s="432"/>
      <c r="F15" s="420"/>
      <c r="G15" s="433" t="s">
        <v>87</v>
      </c>
      <c r="H15" s="433"/>
      <c r="I15" s="421"/>
    </row>
    <row r="16" spans="1:17" ht="14.25" customHeight="1">
      <c r="A16" s="431"/>
      <c r="B16" s="431"/>
      <c r="C16" s="432"/>
      <c r="D16" s="432"/>
      <c r="E16" s="432"/>
      <c r="F16" s="420"/>
      <c r="G16" s="85" t="s">
        <v>88</v>
      </c>
      <c r="H16" s="86">
        <f>E59</f>
        <v>0</v>
      </c>
      <c r="I16" s="421"/>
      <c r="Q16" s="87"/>
    </row>
    <row r="17" spans="1:18" s="70" customFormat="1" ht="23.25" customHeight="1">
      <c r="A17" s="434" t="s">
        <v>89</v>
      </c>
      <c r="B17" s="434"/>
      <c r="C17" s="434"/>
      <c r="D17" s="434"/>
      <c r="E17" s="434"/>
      <c r="F17" s="420"/>
      <c r="G17" s="85" t="s">
        <v>90</v>
      </c>
      <c r="H17" s="86">
        <f>E60</f>
        <v>0</v>
      </c>
      <c r="I17" s="421"/>
      <c r="P17" s="65"/>
    </row>
    <row r="18" spans="1:18" s="70" customFormat="1">
      <c r="A18" s="435" t="s">
        <v>91</v>
      </c>
      <c r="B18" s="435"/>
      <c r="C18" s="435"/>
      <c r="D18" s="435"/>
      <c r="E18" s="435"/>
      <c r="F18" s="420"/>
      <c r="G18" s="85" t="s">
        <v>286</v>
      </c>
      <c r="H18" s="86">
        <f>E108+E109+E110</f>
        <v>0</v>
      </c>
      <c r="I18" s="421"/>
    </row>
    <row r="19" spans="1:18" ht="27.75" customHeight="1">
      <c r="A19" s="436" t="s">
        <v>92</v>
      </c>
      <c r="B19" s="436"/>
      <c r="C19" s="436"/>
      <c r="D19" s="436"/>
      <c r="E19" s="88" t="s">
        <v>93</v>
      </c>
      <c r="F19" s="420"/>
      <c r="G19" s="89" t="s">
        <v>94</v>
      </c>
      <c r="H19" s="90">
        <f>SUM(H16:H18)</f>
        <v>0</v>
      </c>
      <c r="I19" s="421"/>
      <c r="J19" s="70"/>
      <c r="Q19" s="91"/>
    </row>
    <row r="20" spans="1:18" ht="31.5" customHeight="1">
      <c r="A20" s="71">
        <v>1</v>
      </c>
      <c r="B20" s="437" t="s">
        <v>95</v>
      </c>
      <c r="C20" s="437"/>
      <c r="D20" s="432" t="s">
        <v>85</v>
      </c>
      <c r="E20" s="432"/>
      <c r="F20" s="420"/>
      <c r="G20" s="85" t="s">
        <v>96</v>
      </c>
      <c r="H20" s="92" t="e">
        <f>E142</f>
        <v>#VALUE!</v>
      </c>
      <c r="I20" s="421"/>
      <c r="J20" s="93"/>
    </row>
    <row r="21" spans="1:18" ht="31.5" customHeight="1">
      <c r="A21" s="71">
        <v>2</v>
      </c>
      <c r="B21" s="437" t="s">
        <v>97</v>
      </c>
      <c r="C21" s="437"/>
      <c r="D21" s="432" t="s">
        <v>98</v>
      </c>
      <c r="E21" s="432"/>
      <c r="F21" s="420"/>
      <c r="G21" s="94" t="s">
        <v>99</v>
      </c>
      <c r="H21" s="95" t="e">
        <f>H20-H19</f>
        <v>#VALUE!</v>
      </c>
      <c r="I21" s="421"/>
      <c r="J21" s="93"/>
    </row>
    <row r="22" spans="1:18" ht="31.5" customHeight="1">
      <c r="A22" s="71">
        <v>3</v>
      </c>
      <c r="B22" s="437" t="s">
        <v>100</v>
      </c>
      <c r="C22" s="437"/>
      <c r="D22" s="438">
        <f>'Informações Gerais'!B5</f>
        <v>0</v>
      </c>
      <c r="E22" s="438"/>
      <c r="F22" s="420"/>
      <c r="G22" s="96" t="s">
        <v>54</v>
      </c>
      <c r="H22" s="97" t="e">
        <f>H21*11%</f>
        <v>#VALUE!</v>
      </c>
      <c r="I22" s="421"/>
      <c r="J22" s="98"/>
      <c r="K22" s="65">
        <v>1574.67</v>
      </c>
    </row>
    <row r="23" spans="1:18" ht="31.5" customHeight="1">
      <c r="A23" s="71">
        <v>4</v>
      </c>
      <c r="B23" s="437" t="s">
        <v>101</v>
      </c>
      <c r="C23" s="437"/>
      <c r="D23" s="439"/>
      <c r="E23" s="439"/>
      <c r="F23" s="420"/>
      <c r="G23" s="83" t="s">
        <v>102</v>
      </c>
      <c r="H23" s="99"/>
      <c r="I23" s="421"/>
      <c r="J23" s="93"/>
      <c r="K23" s="65">
        <f>K22/220</f>
        <v>7.1575909090909091</v>
      </c>
    </row>
    <row r="24" spans="1:18" ht="28.5" customHeight="1">
      <c r="A24" s="71">
        <v>5</v>
      </c>
      <c r="B24" s="440" t="s">
        <v>103</v>
      </c>
      <c r="C24" s="440"/>
      <c r="D24" s="439"/>
      <c r="E24" s="439"/>
      <c r="F24" s="420"/>
      <c r="G24" s="100" t="s">
        <v>104</v>
      </c>
      <c r="H24" s="101">
        <v>1.2E-2</v>
      </c>
      <c r="I24" s="421"/>
      <c r="J24" s="93"/>
      <c r="K24" s="65">
        <f>TRUNC(K22/220,3)</f>
        <v>7.157</v>
      </c>
    </row>
    <row r="25" spans="1:18" s="79" customFormat="1">
      <c r="A25" s="441" t="s">
        <v>105</v>
      </c>
      <c r="B25" s="441"/>
      <c r="C25" s="441"/>
      <c r="D25" s="441"/>
      <c r="E25" s="102"/>
      <c r="F25" s="420"/>
      <c r="G25" s="85" t="s">
        <v>106</v>
      </c>
      <c r="H25" s="103">
        <v>4.8000000000000001E-2</v>
      </c>
      <c r="I25" s="421"/>
      <c r="J25" s="93"/>
      <c r="K25" s="65">
        <f>ROUND(K22/220,3)</f>
        <v>7.1580000000000004</v>
      </c>
    </row>
    <row r="26" spans="1:18" s="79" customFormat="1" ht="22.5" customHeight="1">
      <c r="A26" s="104">
        <v>1</v>
      </c>
      <c r="B26" s="442" t="s">
        <v>107</v>
      </c>
      <c r="C26" s="442"/>
      <c r="D26" s="105" t="s">
        <v>108</v>
      </c>
      <c r="E26" s="88" t="s">
        <v>93</v>
      </c>
      <c r="F26" s="420"/>
      <c r="G26" s="85" t="s">
        <v>109</v>
      </c>
      <c r="H26" s="92" t="e">
        <f>H20</f>
        <v>#VALUE!</v>
      </c>
      <c r="I26" s="421"/>
      <c r="J26" s="93"/>
    </row>
    <row r="27" spans="1:18">
      <c r="A27" s="106" t="s">
        <v>64</v>
      </c>
      <c r="B27" s="107" t="s">
        <v>110</v>
      </c>
      <c r="C27" s="443"/>
      <c r="D27" s="443"/>
      <c r="E27" s="109">
        <f>D22</f>
        <v>0</v>
      </c>
      <c r="G27" s="96" t="s">
        <v>287</v>
      </c>
      <c r="H27" s="97" t="e">
        <f>H26*H24</f>
        <v>#VALUE!</v>
      </c>
      <c r="I27" s="111" t="s">
        <v>111</v>
      </c>
      <c r="J27" s="70"/>
    </row>
    <row r="28" spans="1:18">
      <c r="A28" s="106" t="s">
        <v>68</v>
      </c>
      <c r="B28" s="107" t="s">
        <v>112</v>
      </c>
      <c r="C28" s="444" t="s">
        <v>288</v>
      </c>
      <c r="D28" s="444"/>
      <c r="E28" s="112">
        <f>'Informações Gerais'!C5</f>
        <v>0</v>
      </c>
      <c r="G28" s="83" t="s">
        <v>113</v>
      </c>
      <c r="H28" s="84">
        <v>0.01</v>
      </c>
      <c r="I28" s="111" t="s">
        <v>114</v>
      </c>
      <c r="J28" s="113"/>
      <c r="K28" s="113"/>
      <c r="L28" s="113"/>
    </row>
    <row r="29" spans="1:18" ht="31.5" customHeight="1">
      <c r="A29" s="106" t="s">
        <v>72</v>
      </c>
      <c r="B29" s="107" t="s">
        <v>115</v>
      </c>
      <c r="C29" s="444" t="s">
        <v>116</v>
      </c>
      <c r="D29" s="444"/>
      <c r="E29" s="114">
        <v>0</v>
      </c>
      <c r="G29" s="94" t="s">
        <v>96</v>
      </c>
      <c r="H29" s="95" t="e">
        <f>H20</f>
        <v>#VALUE!</v>
      </c>
      <c r="I29" s="111" t="s">
        <v>114</v>
      </c>
      <c r="J29" s="113"/>
      <c r="K29" s="113"/>
      <c r="L29" s="113"/>
    </row>
    <row r="30" spans="1:18" ht="59.25" customHeight="1">
      <c r="A30" s="106" t="s">
        <v>76</v>
      </c>
      <c r="B30" s="107" t="s">
        <v>117</v>
      </c>
      <c r="C30" s="444" t="s">
        <v>289</v>
      </c>
      <c r="D30" s="444"/>
      <c r="E30" s="112"/>
      <c r="F30" s="115"/>
      <c r="G30" s="96" t="s">
        <v>54</v>
      </c>
      <c r="H30" s="97" t="e">
        <f>H29*H28</f>
        <v>#VALUE!</v>
      </c>
      <c r="I30" s="111" t="s">
        <v>114</v>
      </c>
      <c r="J30" s="113"/>
      <c r="K30" s="113"/>
      <c r="L30" s="113"/>
      <c r="R30" s="113"/>
    </row>
    <row r="31" spans="1:18">
      <c r="A31" s="106" t="s">
        <v>118</v>
      </c>
      <c r="B31" s="107" t="s">
        <v>119</v>
      </c>
      <c r="C31" s="444" t="s">
        <v>120</v>
      </c>
      <c r="D31" s="444"/>
      <c r="E31" s="112"/>
      <c r="F31" s="115"/>
      <c r="G31" s="83" t="s">
        <v>121</v>
      </c>
      <c r="H31" s="84">
        <v>0.03</v>
      </c>
      <c r="I31" s="111" t="s">
        <v>114</v>
      </c>
      <c r="J31" s="113"/>
      <c r="K31" s="113"/>
      <c r="L31" s="113"/>
      <c r="P31" s="66"/>
    </row>
    <row r="32" spans="1:18" ht="27.75" customHeight="1">
      <c r="A32" s="106" t="s">
        <v>122</v>
      </c>
      <c r="B32" s="108" t="s">
        <v>123</v>
      </c>
      <c r="C32" s="444"/>
      <c r="D32" s="444"/>
      <c r="E32" s="116"/>
      <c r="F32" s="115"/>
      <c r="G32" s="94" t="s">
        <v>96</v>
      </c>
      <c r="H32" s="95" t="e">
        <f>H20</f>
        <v>#VALUE!</v>
      </c>
      <c r="I32" s="111" t="s">
        <v>114</v>
      </c>
      <c r="K32" s="113"/>
      <c r="L32" s="113"/>
    </row>
    <row r="33" spans="1:17" ht="27.75" customHeight="1">
      <c r="A33" s="117"/>
      <c r="C33" s="119"/>
      <c r="D33" s="120"/>
      <c r="E33" s="116"/>
      <c r="G33" s="96" t="s">
        <v>54</v>
      </c>
      <c r="H33" s="97" t="e">
        <f>H32*H31</f>
        <v>#VALUE!</v>
      </c>
      <c r="I33" s="111"/>
      <c r="K33" s="113"/>
      <c r="L33" s="113"/>
    </row>
    <row r="34" spans="1:17">
      <c r="A34" s="445" t="s">
        <v>124</v>
      </c>
      <c r="B34" s="445"/>
      <c r="C34" s="445"/>
      <c r="D34" s="445"/>
      <c r="E34" s="112">
        <f>SUM(E27:E32)</f>
        <v>0</v>
      </c>
      <c r="G34" s="83" t="s">
        <v>125</v>
      </c>
      <c r="H34" s="84">
        <v>6.4999999999999997E-3</v>
      </c>
      <c r="I34" s="111"/>
      <c r="K34" s="113"/>
      <c r="L34" s="113"/>
    </row>
    <row r="35" spans="1:17" s="123" customFormat="1" ht="25.5" customHeight="1">
      <c r="A35" s="446" t="s">
        <v>126</v>
      </c>
      <c r="B35" s="446"/>
      <c r="C35" s="446"/>
      <c r="D35" s="446"/>
      <c r="E35" s="112">
        <f>SUM(E34:E34)</f>
        <v>0</v>
      </c>
      <c r="F35" s="121">
        <f>SUM(E27:E32)-(E27*6%)</f>
        <v>0</v>
      </c>
      <c r="G35" s="94" t="s">
        <v>96</v>
      </c>
      <c r="H35" s="95" t="e">
        <f>H20</f>
        <v>#VALUE!</v>
      </c>
      <c r="I35" s="122"/>
      <c r="K35" s="113"/>
      <c r="L35" s="113"/>
    </row>
    <row r="36" spans="1:17" s="79" customFormat="1">
      <c r="A36" s="441" t="s">
        <v>127</v>
      </c>
      <c r="B36" s="441"/>
      <c r="C36" s="441"/>
      <c r="D36" s="441"/>
      <c r="E36" s="102"/>
      <c r="F36" s="110"/>
      <c r="G36" s="96" t="s">
        <v>54</v>
      </c>
      <c r="H36" s="97" t="e">
        <f>H35*H34</f>
        <v>#VALUE!</v>
      </c>
      <c r="I36" s="111"/>
      <c r="K36" s="113"/>
      <c r="L36" s="113"/>
    </row>
    <row r="37" spans="1:17" s="79" customFormat="1">
      <c r="A37" s="124"/>
      <c r="B37" s="447" t="s">
        <v>128</v>
      </c>
      <c r="C37" s="447"/>
      <c r="D37" s="447"/>
      <c r="E37" s="447"/>
      <c r="F37" s="125"/>
      <c r="G37" s="83" t="s">
        <v>129</v>
      </c>
      <c r="H37" s="84">
        <f>D129</f>
        <v>0.05</v>
      </c>
      <c r="I37" s="111"/>
      <c r="J37" s="126"/>
      <c r="K37" s="113"/>
      <c r="L37" s="113"/>
    </row>
    <row r="38" spans="1:17" s="79" customFormat="1" ht="21" customHeight="1">
      <c r="A38" s="127" t="s">
        <v>130</v>
      </c>
      <c r="B38" s="442" t="s">
        <v>131</v>
      </c>
      <c r="C38" s="442"/>
      <c r="D38" s="128" t="s">
        <v>108</v>
      </c>
      <c r="E38" s="88" t="s">
        <v>93</v>
      </c>
      <c r="F38" s="129"/>
      <c r="G38" s="94" t="s">
        <v>96</v>
      </c>
      <c r="H38" s="95" t="e">
        <f>H20</f>
        <v>#VALUE!</v>
      </c>
      <c r="I38" s="111"/>
      <c r="K38" s="113"/>
      <c r="L38" s="113"/>
      <c r="Q38" s="130"/>
    </row>
    <row r="39" spans="1:17" s="79" customFormat="1">
      <c r="A39" s="131" t="s">
        <v>64</v>
      </c>
      <c r="B39" s="132" t="s">
        <v>132</v>
      </c>
      <c r="C39" s="133"/>
      <c r="D39" s="134">
        <f>1/12</f>
        <v>8.3333333333333329E-2</v>
      </c>
      <c r="E39" s="112">
        <f>TRUNC($E$35*D39,2)</f>
        <v>0</v>
      </c>
      <c r="F39" s="121">
        <f>E39+(E39*$D$56)</f>
        <v>0</v>
      </c>
      <c r="G39" s="96" t="s">
        <v>54</v>
      </c>
      <c r="H39" s="97" t="e">
        <f>H38*H37</f>
        <v>#VALUE!</v>
      </c>
      <c r="I39" s="135" t="s">
        <v>114</v>
      </c>
      <c r="K39" s="113"/>
      <c r="L39" s="113"/>
    </row>
    <row r="40" spans="1:17" s="79" customFormat="1">
      <c r="A40" s="131" t="s">
        <v>68</v>
      </c>
      <c r="B40" s="132" t="s">
        <v>133</v>
      </c>
      <c r="C40" s="133"/>
      <c r="D40" s="136">
        <f>(((1+1/3)/12))</f>
        <v>0.1111111111111111</v>
      </c>
      <c r="E40" s="112">
        <f>TRUNC($E$35*D40,2)</f>
        <v>0</v>
      </c>
      <c r="F40" s="121">
        <f>E40+(E40*$D$56)</f>
        <v>0</v>
      </c>
      <c r="G40" s="137" t="s">
        <v>134</v>
      </c>
      <c r="H40" s="138" t="e">
        <f>H22+H27+H30+H33+H36+H39</f>
        <v>#VALUE!</v>
      </c>
      <c r="I40" s="111" t="s">
        <v>114</v>
      </c>
      <c r="J40" s="139"/>
      <c r="K40" s="113"/>
      <c r="L40" s="113"/>
    </row>
    <row r="41" spans="1:17" s="79" customFormat="1">
      <c r="A41" s="448" t="s">
        <v>124</v>
      </c>
      <c r="B41" s="448"/>
      <c r="C41" s="448"/>
      <c r="D41" s="140">
        <f>SUM(D39:D40)</f>
        <v>0.19444444444444442</v>
      </c>
      <c r="E41" s="112">
        <f>SUM(E39:E40)</f>
        <v>0</v>
      </c>
      <c r="F41" s="110"/>
      <c r="G41" s="123"/>
      <c r="H41" s="123"/>
      <c r="I41" s="111"/>
      <c r="K41" s="113"/>
      <c r="L41" s="113"/>
    </row>
    <row r="42" spans="1:17" s="123" customFormat="1" ht="25.5" customHeight="1">
      <c r="A42" s="449" t="s">
        <v>135</v>
      </c>
      <c r="B42" s="449"/>
      <c r="C42" s="449"/>
      <c r="D42" s="449"/>
      <c r="E42" s="141">
        <f>SUM(E41:E41)</f>
        <v>0</v>
      </c>
      <c r="F42" s="142"/>
      <c r="G42" s="143" t="s">
        <v>290</v>
      </c>
      <c r="H42" s="144"/>
      <c r="I42" s="122"/>
      <c r="K42" s="113"/>
      <c r="L42" s="113"/>
    </row>
    <row r="43" spans="1:17" s="123" customFormat="1" ht="25.5" customHeight="1">
      <c r="A43" s="450" t="s">
        <v>136</v>
      </c>
      <c r="B43" s="450"/>
      <c r="C43" s="450"/>
      <c r="D43" s="145" t="s">
        <v>137</v>
      </c>
      <c r="E43" s="146">
        <f>E35</f>
        <v>0</v>
      </c>
      <c r="F43" s="142"/>
      <c r="G43" s="147" t="s">
        <v>138</v>
      </c>
      <c r="H43" s="148"/>
      <c r="I43" s="122"/>
      <c r="K43" s="113"/>
      <c r="L43" s="113"/>
    </row>
    <row r="44" spans="1:17" s="79" customFormat="1" ht="22.5" customHeight="1">
      <c r="A44" s="450"/>
      <c r="B44" s="450"/>
      <c r="C44" s="450"/>
      <c r="D44" s="145" t="s">
        <v>139</v>
      </c>
      <c r="E44" s="149">
        <f>E42</f>
        <v>0</v>
      </c>
      <c r="F44" s="110"/>
      <c r="G44" s="150" t="e">
        <f>H10+H40</f>
        <v>#VALUE!</v>
      </c>
      <c r="H44" s="151"/>
      <c r="I44" s="111"/>
    </row>
    <row r="45" spans="1:17" s="79" customFormat="1" ht="22.5" customHeight="1">
      <c r="A45" s="450"/>
      <c r="B45" s="450"/>
      <c r="C45" s="450"/>
      <c r="D45" s="145" t="s">
        <v>124</v>
      </c>
      <c r="E45" s="149">
        <f>SUM(E43:E44)</f>
        <v>0</v>
      </c>
      <c r="F45" s="110"/>
      <c r="H45" s="152"/>
      <c r="I45" s="111"/>
    </row>
    <row r="46" spans="1:17" s="79" customFormat="1" ht="30.75" customHeight="1">
      <c r="A46" s="153"/>
      <c r="B46" s="451" t="s">
        <v>140</v>
      </c>
      <c r="C46" s="451"/>
      <c r="D46" s="451"/>
      <c r="E46" s="154"/>
      <c r="F46" s="110"/>
      <c r="H46" s="152"/>
      <c r="I46" s="111"/>
      <c r="L46" s="155"/>
      <c r="N46" s="156"/>
      <c r="P46" s="157"/>
    </row>
    <row r="47" spans="1:17" s="79" customFormat="1" ht="23.25" customHeight="1">
      <c r="A47" s="104" t="s">
        <v>141</v>
      </c>
      <c r="B47" s="442" t="s">
        <v>142</v>
      </c>
      <c r="C47" s="442"/>
      <c r="D47" s="128" t="s">
        <v>143</v>
      </c>
      <c r="E47" s="88" t="s">
        <v>93</v>
      </c>
      <c r="F47" s="110"/>
      <c r="H47" s="152"/>
      <c r="I47" s="111"/>
      <c r="L47" s="155"/>
      <c r="N47" s="156"/>
      <c r="P47" s="157"/>
    </row>
    <row r="48" spans="1:17" s="79" customFormat="1">
      <c r="A48" s="158" t="s">
        <v>64</v>
      </c>
      <c r="B48" s="452" t="s">
        <v>86</v>
      </c>
      <c r="C48" s="452"/>
      <c r="D48" s="159">
        <v>0.2</v>
      </c>
      <c r="E48" s="112">
        <f t="shared" ref="E48:E54" si="0">TRUNC($E$45*D48,2)</f>
        <v>0</v>
      </c>
      <c r="F48" s="160" t="s">
        <v>144</v>
      </c>
      <c r="H48" s="152"/>
      <c r="I48" s="135" t="s">
        <v>114</v>
      </c>
      <c r="L48" s="155"/>
      <c r="N48" s="156"/>
      <c r="P48" s="157"/>
    </row>
    <row r="49" spans="1:16" s="79" customFormat="1">
      <c r="A49" s="158" t="s">
        <v>68</v>
      </c>
      <c r="B49" s="452" t="s">
        <v>145</v>
      </c>
      <c r="C49" s="452"/>
      <c r="D49" s="159">
        <v>2.5000000000000001E-2</v>
      </c>
      <c r="E49" s="112">
        <f t="shared" si="0"/>
        <v>0</v>
      </c>
      <c r="F49" s="121">
        <f>$E$35*D49</f>
        <v>0</v>
      </c>
      <c r="H49" s="152"/>
      <c r="I49" s="135" t="s">
        <v>114</v>
      </c>
      <c r="L49" s="161"/>
      <c r="N49" s="162"/>
      <c r="O49" s="163"/>
      <c r="P49" s="162"/>
    </row>
    <row r="50" spans="1:16" s="79" customFormat="1">
      <c r="A50" s="158" t="s">
        <v>72</v>
      </c>
      <c r="B50" s="452" t="s">
        <v>291</v>
      </c>
      <c r="C50" s="452"/>
      <c r="D50" s="164">
        <f>3%*2</f>
        <v>0.06</v>
      </c>
      <c r="E50" s="112">
        <f t="shared" si="0"/>
        <v>0</v>
      </c>
      <c r="F50" s="160" t="s">
        <v>144</v>
      </c>
      <c r="G50" s="453" t="s">
        <v>146</v>
      </c>
      <c r="H50" s="453"/>
      <c r="I50" s="135" t="s">
        <v>114</v>
      </c>
      <c r="L50" s="155"/>
      <c r="M50" s="79" t="s">
        <v>147</v>
      </c>
    </row>
    <row r="51" spans="1:16" s="79" customFormat="1">
      <c r="A51" s="158" t="s">
        <v>76</v>
      </c>
      <c r="B51" s="452" t="s">
        <v>148</v>
      </c>
      <c r="C51" s="452"/>
      <c r="D51" s="159">
        <v>1.4999999999999999E-2</v>
      </c>
      <c r="E51" s="112">
        <f t="shared" si="0"/>
        <v>0</v>
      </c>
      <c r="F51" s="121">
        <f>$E$35*D51</f>
        <v>0</v>
      </c>
      <c r="G51" s="454" t="s">
        <v>149</v>
      </c>
      <c r="H51" s="454"/>
      <c r="I51" s="135" t="s">
        <v>114</v>
      </c>
      <c r="L51" s="155"/>
      <c r="N51" s="156"/>
      <c r="P51" s="157"/>
    </row>
    <row r="52" spans="1:16" s="79" customFormat="1">
      <c r="A52" s="158" t="s">
        <v>118</v>
      </c>
      <c r="B52" s="452" t="s">
        <v>150</v>
      </c>
      <c r="C52" s="452"/>
      <c r="D52" s="159">
        <v>0.01</v>
      </c>
      <c r="E52" s="112">
        <f t="shared" si="0"/>
        <v>0</v>
      </c>
      <c r="F52" s="121">
        <f>$E$35*D52</f>
        <v>0</v>
      </c>
      <c r="G52" s="165" t="s">
        <v>151</v>
      </c>
      <c r="H52" s="166">
        <v>1</v>
      </c>
      <c r="I52" s="135" t="s">
        <v>114</v>
      </c>
      <c r="L52" s="155"/>
      <c r="N52" s="167"/>
      <c r="P52" s="168"/>
    </row>
    <row r="53" spans="1:16" s="79" customFormat="1">
      <c r="A53" s="158" t="s">
        <v>122</v>
      </c>
      <c r="B53" s="455" t="s">
        <v>152</v>
      </c>
      <c r="C53" s="455"/>
      <c r="D53" s="159">
        <v>6.0000000000000001E-3</v>
      </c>
      <c r="E53" s="112">
        <f t="shared" si="0"/>
        <v>0</v>
      </c>
      <c r="F53" s="121">
        <f>$E$35*D53</f>
        <v>0</v>
      </c>
      <c r="G53" s="456" t="s">
        <v>292</v>
      </c>
      <c r="H53" s="457" t="e">
        <f>G44</f>
        <v>#VALUE!</v>
      </c>
      <c r="I53" s="135" t="s">
        <v>114</v>
      </c>
      <c r="L53" s="155"/>
    </row>
    <row r="54" spans="1:16" s="79" customFormat="1">
      <c r="A54" s="158" t="s">
        <v>153</v>
      </c>
      <c r="B54" s="452" t="s">
        <v>154</v>
      </c>
      <c r="C54" s="452"/>
      <c r="D54" s="159">
        <v>2E-3</v>
      </c>
      <c r="E54" s="112">
        <f t="shared" si="0"/>
        <v>0</v>
      </c>
      <c r="F54" s="121">
        <f>$E$35*D54</f>
        <v>0</v>
      </c>
      <c r="G54" s="456"/>
      <c r="H54" s="457"/>
      <c r="I54" s="135" t="s">
        <v>114</v>
      </c>
      <c r="L54" s="155"/>
    </row>
    <row r="55" spans="1:16" s="79" customFormat="1">
      <c r="A55" s="158" t="s">
        <v>155</v>
      </c>
      <c r="B55" s="452" t="s">
        <v>156</v>
      </c>
      <c r="C55" s="452"/>
      <c r="D55" s="134">
        <v>0.08</v>
      </c>
      <c r="E55" s="170">
        <f>TRUNC($E$45*D55,8)</f>
        <v>0</v>
      </c>
      <c r="F55" s="121">
        <f>$E$35*D55</f>
        <v>0</v>
      </c>
      <c r="G55" s="456"/>
      <c r="H55" s="457"/>
      <c r="I55" s="135" t="s">
        <v>114</v>
      </c>
      <c r="L55" s="155"/>
    </row>
    <row r="56" spans="1:16" s="79" customFormat="1" ht="21" customHeight="1">
      <c r="A56" s="458" t="s">
        <v>124</v>
      </c>
      <c r="B56" s="458"/>
      <c r="C56" s="458"/>
      <c r="D56" s="136">
        <f>SUM(D48:D55)</f>
        <v>0.39800000000000008</v>
      </c>
      <c r="E56" s="112">
        <f>SUM(E48:E55)</f>
        <v>0</v>
      </c>
      <c r="F56" s="110"/>
      <c r="G56" s="171" t="s">
        <v>157</v>
      </c>
      <c r="H56" s="169" t="e">
        <f>E142</f>
        <v>#VALUE!</v>
      </c>
      <c r="I56" s="111"/>
    </row>
    <row r="57" spans="1:16" s="79" customFormat="1">
      <c r="A57" s="124"/>
      <c r="B57" s="447" t="s">
        <v>158</v>
      </c>
      <c r="C57" s="447"/>
      <c r="D57" s="447"/>
      <c r="E57" s="447"/>
      <c r="F57" s="110"/>
      <c r="G57" s="172" t="s">
        <v>293</v>
      </c>
      <c r="H57" s="173" t="e">
        <f>G44</f>
        <v>#VALUE!</v>
      </c>
      <c r="I57" s="111"/>
      <c r="K57" s="113"/>
      <c r="L57" s="113"/>
    </row>
    <row r="58" spans="1:16" ht="23.25" customHeight="1">
      <c r="A58" s="104" t="s">
        <v>159</v>
      </c>
      <c r="B58" s="442" t="s">
        <v>160</v>
      </c>
      <c r="C58" s="442"/>
      <c r="D58" s="128" t="s">
        <v>108</v>
      </c>
      <c r="E58" s="88" t="s">
        <v>93</v>
      </c>
      <c r="G58" s="174" t="s">
        <v>161</v>
      </c>
      <c r="H58" s="175" t="e">
        <f>H56-H57</f>
        <v>#VALUE!</v>
      </c>
      <c r="I58" s="111"/>
      <c r="L58" s="113"/>
    </row>
    <row r="59" spans="1:16" ht="21" customHeight="1">
      <c r="A59" s="158" t="s">
        <v>64</v>
      </c>
      <c r="B59" s="459" t="s">
        <v>162</v>
      </c>
      <c r="C59" s="459"/>
      <c r="D59" s="176" t="s">
        <v>163</v>
      </c>
      <c r="E59" s="177"/>
      <c r="F59" s="121">
        <f t="shared" ref="F59:F64" si="1">+E59</f>
        <v>0</v>
      </c>
      <c r="G59" s="79"/>
      <c r="H59" s="79"/>
      <c r="I59" s="111" t="s">
        <v>164</v>
      </c>
      <c r="J59" s="65">
        <f>5.8*2</f>
        <v>11.6</v>
      </c>
      <c r="L59" s="113"/>
      <c r="O59" s="113"/>
    </row>
    <row r="60" spans="1:16" ht="23.25" customHeight="1">
      <c r="A60" s="158" t="s">
        <v>68</v>
      </c>
      <c r="B60" s="459" t="s">
        <v>165</v>
      </c>
      <c r="C60" s="459"/>
      <c r="D60" s="178" t="s">
        <v>166</v>
      </c>
      <c r="E60" s="179">
        <f>'Informações Gerais'!B10</f>
        <v>0</v>
      </c>
      <c r="F60" s="121">
        <f t="shared" si="1"/>
        <v>0</v>
      </c>
      <c r="G60" s="79"/>
      <c r="H60" s="155"/>
      <c r="I60" s="111" t="s">
        <v>111</v>
      </c>
      <c r="J60" s="65">
        <f>J59*(365/12/2)</f>
        <v>176.41666666666666</v>
      </c>
      <c r="K60" s="65">
        <f>365/12/2</f>
        <v>15.208333333333334</v>
      </c>
      <c r="L60" s="180"/>
      <c r="M60" s="181" t="s">
        <v>167</v>
      </c>
      <c r="O60" s="113"/>
    </row>
    <row r="61" spans="1:16" ht="21" customHeight="1">
      <c r="A61" s="158" t="s">
        <v>72</v>
      </c>
      <c r="B61" s="459" t="s">
        <v>168</v>
      </c>
      <c r="C61" s="459"/>
      <c r="D61" s="178"/>
      <c r="E61" s="112">
        <f>'Informações Gerais'!B16</f>
        <v>0</v>
      </c>
      <c r="F61" s="121">
        <f t="shared" si="1"/>
        <v>0</v>
      </c>
      <c r="G61" s="460" t="s">
        <v>294</v>
      </c>
      <c r="H61" s="460"/>
      <c r="I61" s="111" t="s">
        <v>111</v>
      </c>
      <c r="J61" s="65">
        <f>2370*6%</f>
        <v>142.19999999999999</v>
      </c>
      <c r="K61" s="87"/>
      <c r="L61" s="113"/>
      <c r="O61" s="113"/>
    </row>
    <row r="62" spans="1:16" ht="21" customHeight="1">
      <c r="A62" s="158" t="s">
        <v>76</v>
      </c>
      <c r="B62" s="459" t="s">
        <v>32</v>
      </c>
      <c r="C62" s="459"/>
      <c r="D62" s="182"/>
      <c r="E62" s="112" t="e">
        <f>'Seguro de Vida'!H8</f>
        <v>#VALUE!</v>
      </c>
      <c r="F62" s="121" t="e">
        <f t="shared" si="1"/>
        <v>#VALUE!</v>
      </c>
      <c r="G62" s="460"/>
      <c r="H62" s="460"/>
      <c r="I62" s="111" t="s">
        <v>111</v>
      </c>
      <c r="J62" s="65">
        <f>J60-J61</f>
        <v>34.216666666666669</v>
      </c>
      <c r="O62" s="113"/>
    </row>
    <row r="63" spans="1:16" ht="27" customHeight="1">
      <c r="A63" s="158" t="s">
        <v>118</v>
      </c>
      <c r="B63" s="461" t="s">
        <v>169</v>
      </c>
      <c r="C63" s="461"/>
      <c r="D63" s="183"/>
      <c r="E63" s="184">
        <f>(((($E$27+$E$28+$E$30+$E$31)/220)*1.5)*(365/12))/2</f>
        <v>0</v>
      </c>
      <c r="F63" s="121">
        <f t="shared" si="1"/>
        <v>0</v>
      </c>
      <c r="G63" s="460"/>
      <c r="H63" s="460"/>
      <c r="I63" s="111" t="s">
        <v>111</v>
      </c>
      <c r="M63" s="181"/>
      <c r="O63" s="113"/>
    </row>
    <row r="64" spans="1:16" ht="21" customHeight="1">
      <c r="A64" s="158" t="s">
        <v>122</v>
      </c>
      <c r="B64" s="459" t="s">
        <v>170</v>
      </c>
      <c r="C64" s="459"/>
      <c r="D64" s="178"/>
      <c r="E64" s="112"/>
      <c r="F64" s="121">
        <f t="shared" si="1"/>
        <v>0</v>
      </c>
      <c r="G64" s="460"/>
      <c r="H64" s="460"/>
      <c r="I64" s="111" t="s">
        <v>111</v>
      </c>
      <c r="M64" s="181"/>
    </row>
    <row r="65" spans="1:18" s="123" customFormat="1" ht="21" customHeight="1">
      <c r="A65" s="448" t="s">
        <v>171</v>
      </c>
      <c r="B65" s="448"/>
      <c r="C65" s="448"/>
      <c r="D65" s="448"/>
      <c r="E65" s="185" t="e">
        <f>SUM(E59:E64)</f>
        <v>#VALUE!</v>
      </c>
      <c r="F65" s="110"/>
      <c r="G65" s="460"/>
      <c r="H65" s="460"/>
      <c r="I65" s="111"/>
    </row>
    <row r="66" spans="1:18" s="123" customFormat="1" ht="20.25" customHeight="1">
      <c r="A66" s="462" t="s">
        <v>172</v>
      </c>
      <c r="B66" s="462"/>
      <c r="C66" s="462"/>
      <c r="D66" s="462"/>
      <c r="E66" s="462"/>
      <c r="F66" s="110"/>
      <c r="G66" s="460"/>
      <c r="H66" s="460"/>
      <c r="I66" s="111"/>
    </row>
    <row r="67" spans="1:18" s="123" customFormat="1" ht="21" customHeight="1">
      <c r="A67" s="186">
        <v>2</v>
      </c>
      <c r="B67" s="463" t="s">
        <v>173</v>
      </c>
      <c r="C67" s="463"/>
      <c r="D67" s="463"/>
      <c r="E67" s="187" t="s">
        <v>93</v>
      </c>
      <c r="F67" s="110"/>
      <c r="G67" s="460"/>
      <c r="H67" s="460"/>
      <c r="I67" s="111"/>
    </row>
    <row r="68" spans="1:18" s="123" customFormat="1" ht="23.25" customHeight="1">
      <c r="A68" s="188" t="s">
        <v>130</v>
      </c>
      <c r="B68" s="464" t="s">
        <v>131</v>
      </c>
      <c r="C68" s="464"/>
      <c r="D68" s="464"/>
      <c r="E68" s="189">
        <f>E42</f>
        <v>0</v>
      </c>
      <c r="F68" s="110"/>
      <c r="G68" s="460"/>
      <c r="H68" s="460"/>
      <c r="I68" s="111"/>
    </row>
    <row r="69" spans="1:18" s="123" customFormat="1">
      <c r="A69" s="188" t="s">
        <v>141</v>
      </c>
      <c r="B69" s="190" t="s">
        <v>142</v>
      </c>
      <c r="C69" s="191"/>
      <c r="D69" s="192"/>
      <c r="E69" s="189">
        <f>E56</f>
        <v>0</v>
      </c>
      <c r="F69" s="110"/>
      <c r="G69" s="460"/>
      <c r="H69" s="460"/>
      <c r="I69" s="111"/>
    </row>
    <row r="70" spans="1:18" s="123" customFormat="1">
      <c r="A70" s="188" t="s">
        <v>159</v>
      </c>
      <c r="B70" s="190" t="s">
        <v>160</v>
      </c>
      <c r="C70" s="191"/>
      <c r="D70" s="192"/>
      <c r="E70" s="189" t="e">
        <f>E65</f>
        <v>#VALUE!</v>
      </c>
      <c r="F70" s="110"/>
      <c r="G70" s="79"/>
      <c r="H70" s="79"/>
      <c r="I70" s="111"/>
    </row>
    <row r="71" spans="1:18" s="123" customFormat="1">
      <c r="A71" s="193"/>
      <c r="B71" s="194"/>
      <c r="C71" s="194"/>
      <c r="D71" s="195" t="s">
        <v>124</v>
      </c>
      <c r="E71" s="196" t="e">
        <f>SUM(E68:E70)</f>
        <v>#VALUE!</v>
      </c>
      <c r="F71" s="110"/>
      <c r="G71" s="79"/>
      <c r="H71" s="79"/>
      <c r="I71" s="111"/>
    </row>
    <row r="72" spans="1:18" s="79" customFormat="1">
      <c r="A72" s="441" t="s">
        <v>174</v>
      </c>
      <c r="B72" s="441"/>
      <c r="C72" s="441"/>
      <c r="D72" s="441"/>
      <c r="E72" s="441"/>
      <c r="F72" s="110"/>
      <c r="G72" s="126"/>
      <c r="I72" s="111"/>
      <c r="J72" s="126"/>
      <c r="L72" s="197"/>
      <c r="R72" s="198"/>
    </row>
    <row r="73" spans="1:18" s="79" customFormat="1" ht="21" customHeight="1">
      <c r="A73" s="104">
        <v>3</v>
      </c>
      <c r="B73" s="436" t="s">
        <v>175</v>
      </c>
      <c r="C73" s="436"/>
      <c r="D73" s="436"/>
      <c r="E73" s="199" t="s">
        <v>93</v>
      </c>
      <c r="F73" s="110"/>
      <c r="G73" s="126"/>
      <c r="I73" s="111"/>
      <c r="R73" s="200"/>
    </row>
    <row r="74" spans="1:18" s="79" customFormat="1" ht="21" customHeight="1">
      <c r="A74" s="158" t="s">
        <v>64</v>
      </c>
      <c r="B74" s="465" t="s">
        <v>176</v>
      </c>
      <c r="C74" s="465"/>
      <c r="D74" s="183">
        <f>((1/12)*0.1)</f>
        <v>8.3333333333333332E-3</v>
      </c>
      <c r="E74" s="109">
        <f>TRUNC(+$E$35*D74,2)</f>
        <v>0</v>
      </c>
      <c r="F74" s="110"/>
      <c r="G74" s="126"/>
      <c r="I74" s="111" t="s">
        <v>114</v>
      </c>
      <c r="L74" s="201"/>
      <c r="N74" s="202"/>
    </row>
    <row r="75" spans="1:18" s="79" customFormat="1" ht="21" customHeight="1">
      <c r="A75" s="158" t="s">
        <v>68</v>
      </c>
      <c r="B75" s="465" t="s">
        <v>295</v>
      </c>
      <c r="C75" s="465"/>
      <c r="D75" s="183">
        <f>+D55</f>
        <v>0.08</v>
      </c>
      <c r="E75" s="109">
        <f>TRUNC(+E74*D75,2)</f>
        <v>0</v>
      </c>
      <c r="F75" s="115"/>
      <c r="G75" s="126"/>
      <c r="I75" s="111" t="s">
        <v>114</v>
      </c>
      <c r="N75" s="202"/>
    </row>
    <row r="76" spans="1:18" s="79" customFormat="1" ht="30" customHeight="1">
      <c r="A76" s="203" t="s">
        <v>72</v>
      </c>
      <c r="B76" s="465" t="s">
        <v>296</v>
      </c>
      <c r="C76" s="465"/>
      <c r="D76" s="183">
        <f>(0.08*0.4*0.1)</f>
        <v>3.2000000000000002E-3</v>
      </c>
      <c r="E76" s="109">
        <f>TRUNC(+$E$35*D76,2)</f>
        <v>0</v>
      </c>
      <c r="F76" s="204">
        <f>$E$35*D76</f>
        <v>0</v>
      </c>
      <c r="G76" s="126"/>
      <c r="I76" s="111" t="s">
        <v>114</v>
      </c>
      <c r="N76" s="202"/>
    </row>
    <row r="77" spans="1:18" s="79" customFormat="1">
      <c r="A77" s="158" t="s">
        <v>76</v>
      </c>
      <c r="B77" s="466" t="s">
        <v>177</v>
      </c>
      <c r="C77" s="466"/>
      <c r="D77" s="183">
        <f>((7/30)/12)*0.9</f>
        <v>1.7500000000000002E-2</v>
      </c>
      <c r="E77" s="109">
        <f>TRUNC(+D77*$E$35,2)</f>
        <v>0</v>
      </c>
      <c r="F77" s="115"/>
      <c r="G77" s="126"/>
      <c r="I77" s="205" t="s">
        <v>178</v>
      </c>
      <c r="J77" s="206">
        <f>(7/30)</f>
        <v>0.23333333333333334</v>
      </c>
      <c r="K77" s="206">
        <f>(3/30)</f>
        <v>0.1</v>
      </c>
    </row>
    <row r="78" spans="1:18" s="79" customFormat="1" ht="31.5" customHeight="1">
      <c r="A78" s="158" t="s">
        <v>118</v>
      </c>
      <c r="B78" s="467" t="s">
        <v>179</v>
      </c>
      <c r="C78" s="467"/>
      <c r="D78" s="183">
        <f>+D56</f>
        <v>0.39800000000000008</v>
      </c>
      <c r="E78" s="109">
        <f>TRUNC(+E77*D78,2)</f>
        <v>0</v>
      </c>
      <c r="F78" s="110"/>
      <c r="G78" s="126"/>
      <c r="H78" s="207"/>
      <c r="I78" s="111" t="s">
        <v>180</v>
      </c>
      <c r="J78" s="206">
        <f>J77/12</f>
        <v>1.9444444444444445E-2</v>
      </c>
      <c r="K78" s="206">
        <f>K77/12</f>
        <v>8.3333333333333332E-3</v>
      </c>
      <c r="M78" s="200">
        <f>(7/30/12)/30*3</f>
        <v>1.9444444444444444E-3</v>
      </c>
    </row>
    <row r="79" spans="1:18" s="79" customFormat="1" ht="30.75" customHeight="1">
      <c r="A79" s="203" t="s">
        <v>122</v>
      </c>
      <c r="B79" s="465" t="s">
        <v>297</v>
      </c>
      <c r="C79" s="465"/>
      <c r="D79" s="183">
        <f>(0.08*0.4)*0.9</f>
        <v>2.8800000000000003E-2</v>
      </c>
      <c r="E79" s="109">
        <f>TRUNC(+E35*D79,2)</f>
        <v>0</v>
      </c>
      <c r="F79" s="121">
        <f>$E$35*D79</f>
        <v>0</v>
      </c>
      <c r="G79" s="126"/>
      <c r="I79" s="111" t="s">
        <v>114</v>
      </c>
      <c r="J79" s="139">
        <f>J78/30*3</f>
        <v>1.9444444444444444E-3</v>
      </c>
      <c r="K79" s="206">
        <f>J79*12</f>
        <v>2.3333333333333331E-2</v>
      </c>
      <c r="M79" s="79">
        <f>L78*M78</f>
        <v>0</v>
      </c>
    </row>
    <row r="80" spans="1:18" s="79" customFormat="1" ht="21" customHeight="1">
      <c r="A80" s="468" t="s">
        <v>124</v>
      </c>
      <c r="B80" s="468"/>
      <c r="C80" s="468"/>
      <c r="D80" s="468"/>
      <c r="E80" s="208">
        <f>SUM(E74:E79)</f>
        <v>0</v>
      </c>
      <c r="F80" s="110"/>
      <c r="I80" s="111"/>
      <c r="M80" s="79">
        <f>M79*12</f>
        <v>0</v>
      </c>
    </row>
    <row r="81" spans="1:14" s="79" customFormat="1" ht="22.5" customHeight="1">
      <c r="A81" s="469" t="s">
        <v>181</v>
      </c>
      <c r="B81" s="469"/>
      <c r="C81" s="469"/>
      <c r="D81" s="145" t="s">
        <v>137</v>
      </c>
      <c r="E81" s="149">
        <f>E35</f>
        <v>0</v>
      </c>
      <c r="F81" s="110"/>
      <c r="I81" s="111"/>
      <c r="J81" s="79">
        <f>E81/30*45</f>
        <v>0</v>
      </c>
      <c r="K81" s="197">
        <f>K78*12</f>
        <v>0.1</v>
      </c>
      <c r="M81" s="79">
        <f>L78*M78</f>
        <v>0</v>
      </c>
    </row>
    <row r="82" spans="1:14" s="79" customFormat="1" ht="22.5" customHeight="1">
      <c r="A82" s="469"/>
      <c r="B82" s="469"/>
      <c r="C82" s="469"/>
      <c r="D82" s="145" t="s">
        <v>182</v>
      </c>
      <c r="E82" s="149" t="e">
        <f>E71</f>
        <v>#VALUE!</v>
      </c>
      <c r="F82" s="110"/>
      <c r="I82" s="111"/>
      <c r="K82" s="139"/>
      <c r="M82" s="79">
        <f>M81*12</f>
        <v>0</v>
      </c>
    </row>
    <row r="83" spans="1:14" s="79" customFormat="1" ht="22.5" customHeight="1">
      <c r="A83" s="469"/>
      <c r="B83" s="469"/>
      <c r="C83" s="469"/>
      <c r="D83" s="145" t="s">
        <v>183</v>
      </c>
      <c r="E83" s="149">
        <f>E80</f>
        <v>0</v>
      </c>
      <c r="F83" s="110"/>
      <c r="I83" s="111"/>
      <c r="L83" s="79">
        <f>L80</f>
        <v>0</v>
      </c>
      <c r="M83" s="130">
        <v>1</v>
      </c>
    </row>
    <row r="84" spans="1:14" s="79" customFormat="1" ht="23.25" customHeight="1">
      <c r="A84" s="469"/>
      <c r="B84" s="469"/>
      <c r="C84" s="469"/>
      <c r="D84" s="209" t="s">
        <v>171</v>
      </c>
      <c r="E84" s="149" t="e">
        <f>SUM(E81:E83)</f>
        <v>#VALUE!</v>
      </c>
      <c r="F84" s="110"/>
      <c r="I84" s="111"/>
      <c r="L84" s="79">
        <f>M82</f>
        <v>0</v>
      </c>
      <c r="M84" s="206" t="e">
        <f>L84*M83/L83</f>
        <v>#DIV/0!</v>
      </c>
    </row>
    <row r="85" spans="1:14" s="79" customFormat="1" ht="23.25" customHeight="1">
      <c r="A85" s="441" t="s">
        <v>184</v>
      </c>
      <c r="B85" s="441"/>
      <c r="C85" s="441"/>
      <c r="D85" s="441"/>
      <c r="E85" s="128" t="s">
        <v>108</v>
      </c>
      <c r="F85" s="110"/>
      <c r="H85" s="210"/>
      <c r="I85" s="111"/>
    </row>
    <row r="86" spans="1:14" s="79" customFormat="1" ht="23.25" customHeight="1">
      <c r="A86" s="470" t="s">
        <v>185</v>
      </c>
      <c r="B86" s="470"/>
      <c r="C86" s="470"/>
      <c r="D86" s="470"/>
      <c r="E86" s="470"/>
      <c r="F86" s="110"/>
      <c r="G86" s="167"/>
      <c r="I86" s="111"/>
    </row>
    <row r="87" spans="1:14" s="79" customFormat="1" ht="23.25" customHeight="1">
      <c r="A87" s="104" t="s">
        <v>186</v>
      </c>
      <c r="B87" s="211" t="s">
        <v>187</v>
      </c>
      <c r="C87" s="212"/>
      <c r="D87" s="128" t="s">
        <v>188</v>
      </c>
      <c r="E87" s="88" t="s">
        <v>93</v>
      </c>
      <c r="F87" s="110"/>
      <c r="I87" s="111"/>
    </row>
    <row r="88" spans="1:14" s="79" customFormat="1" ht="23.25" customHeight="1">
      <c r="A88" s="213" t="s">
        <v>64</v>
      </c>
      <c r="B88" s="471" t="s">
        <v>189</v>
      </c>
      <c r="C88" s="471"/>
      <c r="D88" s="183">
        <v>0</v>
      </c>
      <c r="E88" s="109" t="e">
        <f t="shared" ref="E88:E93" si="2">TRUNC(+D88*$E$84,2)</f>
        <v>#VALUE!</v>
      </c>
      <c r="F88" s="142"/>
      <c r="I88" s="135" t="s">
        <v>114</v>
      </c>
      <c r="L88" s="168"/>
      <c r="M88" s="214" t="s">
        <v>190</v>
      </c>
    </row>
    <row r="89" spans="1:14" s="79" customFormat="1" ht="23.25" customHeight="1">
      <c r="A89" s="158" t="s">
        <v>68</v>
      </c>
      <c r="B89" s="472" t="s">
        <v>191</v>
      </c>
      <c r="C89" s="472"/>
      <c r="D89" s="183">
        <f>((2/30)/12)/2</f>
        <v>2.7777777777777779E-3</v>
      </c>
      <c r="E89" s="109" t="e">
        <f t="shared" si="2"/>
        <v>#VALUE!</v>
      </c>
      <c r="F89" s="110"/>
      <c r="I89" s="135" t="s">
        <v>114</v>
      </c>
    </row>
    <row r="90" spans="1:14" s="79" customFormat="1" ht="23.25" customHeight="1">
      <c r="A90" s="158" t="s">
        <v>72</v>
      </c>
      <c r="B90" s="472" t="s">
        <v>192</v>
      </c>
      <c r="C90" s="472"/>
      <c r="D90" s="183">
        <f>((5/30)/12)*0.01</f>
        <v>1.3888888888888889E-4</v>
      </c>
      <c r="E90" s="109" t="e">
        <f t="shared" si="2"/>
        <v>#VALUE!</v>
      </c>
      <c r="F90" s="110"/>
      <c r="I90" s="135" t="s">
        <v>114</v>
      </c>
      <c r="L90" s="126"/>
    </row>
    <row r="91" spans="1:14" s="79" customFormat="1" ht="23.25" customHeight="1">
      <c r="A91" s="158" t="s">
        <v>76</v>
      </c>
      <c r="B91" s="472" t="s">
        <v>193</v>
      </c>
      <c r="C91" s="472"/>
      <c r="D91" s="183">
        <f>((15/30)/12)*0.01</f>
        <v>4.1666666666666664E-4</v>
      </c>
      <c r="E91" s="109" t="e">
        <f t="shared" si="2"/>
        <v>#VALUE!</v>
      </c>
      <c r="F91" s="110"/>
      <c r="I91" s="135" t="s">
        <v>114</v>
      </c>
      <c r="M91" s="168"/>
      <c r="N91" s="130"/>
    </row>
    <row r="92" spans="1:14" s="79" customFormat="1" ht="23.25" customHeight="1">
      <c r="A92" s="158" t="s">
        <v>118</v>
      </c>
      <c r="B92" s="472" t="s">
        <v>194</v>
      </c>
      <c r="C92" s="472"/>
      <c r="D92" s="139">
        <v>0</v>
      </c>
      <c r="E92" s="109" t="e">
        <f t="shared" si="2"/>
        <v>#VALUE!</v>
      </c>
      <c r="F92" s="110"/>
      <c r="I92" s="135" t="s">
        <v>114</v>
      </c>
      <c r="M92" s="214" t="s">
        <v>195</v>
      </c>
    </row>
    <row r="93" spans="1:14" s="79" customFormat="1" ht="23.25" customHeight="1">
      <c r="A93" s="158" t="s">
        <v>122</v>
      </c>
      <c r="B93" s="472" t="s">
        <v>196</v>
      </c>
      <c r="C93" s="472"/>
      <c r="D93" s="159">
        <v>0</v>
      </c>
      <c r="E93" s="109" t="e">
        <f t="shared" si="2"/>
        <v>#VALUE!</v>
      </c>
      <c r="F93" s="110"/>
      <c r="I93" s="135" t="s">
        <v>114</v>
      </c>
      <c r="L93" s="126"/>
      <c r="M93" s="206"/>
    </row>
    <row r="94" spans="1:14" s="79" customFormat="1" ht="23.25" customHeight="1">
      <c r="A94" s="458" t="s">
        <v>124</v>
      </c>
      <c r="B94" s="458"/>
      <c r="C94" s="458"/>
      <c r="D94" s="215"/>
      <c r="E94" s="185" t="e">
        <f>SUM(E88:E93)</f>
        <v>#VALUE!</v>
      </c>
      <c r="F94" s="110"/>
      <c r="I94" s="111"/>
      <c r="K94" s="206"/>
    </row>
    <row r="95" spans="1:14" s="79" customFormat="1" ht="23.25" customHeight="1">
      <c r="A95" s="473" t="s">
        <v>197</v>
      </c>
      <c r="B95" s="473"/>
      <c r="C95" s="473"/>
      <c r="D95" s="473"/>
      <c r="E95" s="473"/>
      <c r="F95" s="110"/>
      <c r="I95" s="111"/>
    </row>
    <row r="96" spans="1:14" s="79" customFormat="1" ht="23.25" customHeight="1">
      <c r="A96" s="216" t="s">
        <v>198</v>
      </c>
      <c r="B96" s="217" t="s">
        <v>199</v>
      </c>
      <c r="C96" s="218"/>
      <c r="D96" s="128" t="s">
        <v>188</v>
      </c>
      <c r="E96" s="88" t="s">
        <v>93</v>
      </c>
      <c r="F96" s="110"/>
      <c r="I96" s="111"/>
      <c r="N96" s="139"/>
    </row>
    <row r="97" spans="1:16" s="79" customFormat="1" ht="59.25" customHeight="1">
      <c r="A97" s="203" t="s">
        <v>64</v>
      </c>
      <c r="B97" s="474" t="s">
        <v>298</v>
      </c>
      <c r="C97" s="474"/>
      <c r="D97" s="159"/>
      <c r="E97" s="219"/>
      <c r="F97" s="121">
        <f>E97</f>
        <v>0</v>
      </c>
      <c r="I97" s="135" t="s">
        <v>114</v>
      </c>
      <c r="L97" s="168"/>
    </row>
    <row r="98" spans="1:16" s="79" customFormat="1" ht="21" customHeight="1">
      <c r="A98" s="458" t="s">
        <v>124</v>
      </c>
      <c r="B98" s="458"/>
      <c r="C98" s="458"/>
      <c r="D98" s="215"/>
      <c r="E98" s="185">
        <f>SUM(E97)</f>
        <v>0</v>
      </c>
      <c r="F98" s="110"/>
      <c r="I98" s="135"/>
    </row>
    <row r="99" spans="1:16" s="123" customFormat="1" ht="20.25" customHeight="1">
      <c r="A99" s="462" t="s">
        <v>200</v>
      </c>
      <c r="B99" s="462"/>
      <c r="C99" s="462"/>
      <c r="D99" s="462"/>
      <c r="E99" s="462"/>
      <c r="F99" s="110"/>
      <c r="G99" s="79"/>
      <c r="H99" s="79"/>
      <c r="I99" s="111"/>
    </row>
    <row r="100" spans="1:16" s="123" customFormat="1" ht="21" customHeight="1">
      <c r="A100" s="186">
        <v>4</v>
      </c>
      <c r="B100" s="463" t="s">
        <v>201</v>
      </c>
      <c r="C100" s="463"/>
      <c r="D100" s="463"/>
      <c r="E100" s="187" t="s">
        <v>93</v>
      </c>
      <c r="F100" s="110"/>
      <c r="G100" s="79"/>
      <c r="H100" s="79"/>
      <c r="I100" s="111"/>
    </row>
    <row r="101" spans="1:16" s="123" customFormat="1">
      <c r="A101" s="188" t="s">
        <v>186</v>
      </c>
      <c r="B101" s="190" t="s">
        <v>202</v>
      </c>
      <c r="C101" s="191"/>
      <c r="D101" s="192"/>
      <c r="E101" s="189" t="e">
        <f>+E94</f>
        <v>#VALUE!</v>
      </c>
      <c r="F101" s="110"/>
      <c r="G101" s="79"/>
      <c r="H101" s="79"/>
      <c r="I101" s="111"/>
    </row>
    <row r="102" spans="1:16" s="123" customFormat="1">
      <c r="A102" s="188" t="s">
        <v>198</v>
      </c>
      <c r="B102" s="190" t="s">
        <v>199</v>
      </c>
      <c r="C102" s="191"/>
      <c r="D102" s="192"/>
      <c r="E102" s="189">
        <f>+E98</f>
        <v>0</v>
      </c>
      <c r="F102" s="110"/>
      <c r="G102" s="79"/>
      <c r="H102" s="79"/>
      <c r="I102" s="111"/>
    </row>
    <row r="103" spans="1:16" s="123" customFormat="1">
      <c r="A103" s="193"/>
      <c r="B103" s="194"/>
      <c r="C103" s="194"/>
      <c r="D103" s="195" t="s">
        <v>124</v>
      </c>
      <c r="E103" s="196" t="e">
        <f>SUM(E101:E102)</f>
        <v>#VALUE!</v>
      </c>
      <c r="F103" s="110"/>
      <c r="G103" s="79"/>
      <c r="H103" s="79"/>
      <c r="I103" s="111"/>
    </row>
    <row r="104" spans="1:16" s="123" customFormat="1" ht="25.5" customHeight="1">
      <c r="A104" s="446" t="s">
        <v>203</v>
      </c>
      <c r="B104" s="446"/>
      <c r="C104" s="446"/>
      <c r="D104" s="446"/>
      <c r="E104" s="112" t="e">
        <f>SUM(E103:E103)</f>
        <v>#VALUE!</v>
      </c>
      <c r="F104" s="110"/>
      <c r="G104" s="79"/>
      <c r="H104" s="79"/>
      <c r="I104" s="122"/>
      <c r="K104" s="113"/>
      <c r="L104" s="113"/>
    </row>
    <row r="105" spans="1:16" s="79" customFormat="1">
      <c r="A105" s="441" t="s">
        <v>204</v>
      </c>
      <c r="B105" s="441"/>
      <c r="C105" s="441"/>
      <c r="D105" s="441"/>
      <c r="E105" s="220"/>
      <c r="F105" s="110"/>
      <c r="I105" s="111"/>
    </row>
    <row r="106" spans="1:16" s="79" customFormat="1" ht="21" customHeight="1">
      <c r="A106" s="104">
        <v>5</v>
      </c>
      <c r="B106" s="442" t="s">
        <v>205</v>
      </c>
      <c r="C106" s="442"/>
      <c r="D106" s="128" t="s">
        <v>188</v>
      </c>
      <c r="E106" s="88" t="s">
        <v>93</v>
      </c>
      <c r="F106" s="110"/>
      <c r="I106" s="111"/>
    </row>
    <row r="107" spans="1:16" s="79" customFormat="1" ht="25.5" customHeight="1">
      <c r="A107" s="158" t="s">
        <v>64</v>
      </c>
      <c r="B107" s="221" t="s">
        <v>206</v>
      </c>
      <c r="C107" s="475" t="s">
        <v>207</v>
      </c>
      <c r="D107" s="475"/>
      <c r="E107" s="222"/>
      <c r="F107" s="110"/>
      <c r="G107" s="123"/>
      <c r="H107" s="123"/>
      <c r="I107" s="135" t="s">
        <v>208</v>
      </c>
      <c r="L107" s="93"/>
    </row>
    <row r="108" spans="1:16" s="79" customFormat="1" ht="21.75" customHeight="1">
      <c r="A108" s="158" t="s">
        <v>68</v>
      </c>
      <c r="B108" s="221" t="s">
        <v>299</v>
      </c>
      <c r="C108" s="476" t="s">
        <v>55</v>
      </c>
      <c r="D108" s="476"/>
      <c r="E108" s="222"/>
      <c r="F108" s="110"/>
      <c r="G108" s="123"/>
      <c r="H108" s="123"/>
      <c r="I108" s="135" t="s">
        <v>208</v>
      </c>
      <c r="J108" s="223"/>
    </row>
    <row r="109" spans="1:16" s="79" customFormat="1">
      <c r="A109" s="158" t="s">
        <v>72</v>
      </c>
      <c r="B109" s="224" t="s">
        <v>300</v>
      </c>
      <c r="C109" s="475" t="s">
        <v>209</v>
      </c>
      <c r="D109" s="475"/>
      <c r="E109" s="222"/>
      <c r="F109" s="110"/>
      <c r="I109" s="135" t="s">
        <v>208</v>
      </c>
      <c r="J109" s="79">
        <f>2115/60/2</f>
        <v>17.625</v>
      </c>
      <c r="L109" s="155"/>
      <c r="N109" s="156"/>
      <c r="P109" s="157"/>
    </row>
    <row r="110" spans="1:16" s="79" customFormat="1" ht="18.75" customHeight="1">
      <c r="A110" s="158" t="s">
        <v>76</v>
      </c>
      <c r="B110" s="221" t="s">
        <v>123</v>
      </c>
      <c r="C110" s="476"/>
      <c r="D110" s="476"/>
      <c r="E110" s="222">
        <v>0</v>
      </c>
      <c r="F110" s="110"/>
      <c r="I110" s="135" t="s">
        <v>208</v>
      </c>
      <c r="L110" s="155"/>
      <c r="N110" s="156"/>
      <c r="P110" s="157"/>
    </row>
    <row r="111" spans="1:16" s="123" customFormat="1" ht="21" customHeight="1">
      <c r="A111" s="446" t="s">
        <v>210</v>
      </c>
      <c r="B111" s="446"/>
      <c r="C111" s="446"/>
      <c r="D111" s="446"/>
      <c r="E111" s="185">
        <f>SUM(E107:E110)</f>
        <v>0</v>
      </c>
      <c r="F111" s="110"/>
      <c r="G111" s="79"/>
      <c r="H111" s="79"/>
      <c r="I111" s="111"/>
      <c r="L111" s="155"/>
      <c r="N111" s="225"/>
      <c r="P111" s="157"/>
    </row>
    <row r="112" spans="1:16" s="79" customFormat="1" ht="22.5" customHeight="1">
      <c r="A112" s="469" t="s">
        <v>211</v>
      </c>
      <c r="B112" s="469"/>
      <c r="C112" s="469"/>
      <c r="D112" s="145" t="s">
        <v>137</v>
      </c>
      <c r="E112" s="149">
        <f>E35</f>
        <v>0</v>
      </c>
      <c r="F112" s="110"/>
      <c r="I112" s="111"/>
    </row>
    <row r="113" spans="1:12" s="79" customFormat="1" ht="22.5" customHeight="1">
      <c r="A113" s="469"/>
      <c r="B113" s="469"/>
      <c r="C113" s="469"/>
      <c r="D113" s="145" t="s">
        <v>182</v>
      </c>
      <c r="E113" s="149" t="e">
        <f>E71</f>
        <v>#VALUE!</v>
      </c>
      <c r="F113" s="110"/>
      <c r="I113" s="111"/>
    </row>
    <row r="114" spans="1:12" s="79" customFormat="1" ht="22.5" customHeight="1">
      <c r="A114" s="469"/>
      <c r="B114" s="469"/>
      <c r="C114" s="469"/>
      <c r="D114" s="145" t="s">
        <v>183</v>
      </c>
      <c r="E114" s="149">
        <f>E80</f>
        <v>0</v>
      </c>
      <c r="F114" s="110"/>
      <c r="I114" s="111"/>
    </row>
    <row r="115" spans="1:12" s="79" customFormat="1" ht="22.5" customHeight="1">
      <c r="A115" s="469"/>
      <c r="B115" s="469"/>
      <c r="C115" s="469"/>
      <c r="D115" s="145" t="s">
        <v>212</v>
      </c>
      <c r="E115" s="149" t="e">
        <f>E104</f>
        <v>#VALUE!</v>
      </c>
      <c r="F115" s="110"/>
      <c r="I115" s="111"/>
    </row>
    <row r="116" spans="1:12" s="79" customFormat="1" ht="22.5" customHeight="1">
      <c r="A116" s="469"/>
      <c r="B116" s="469"/>
      <c r="C116" s="469"/>
      <c r="D116" s="145" t="s">
        <v>213</v>
      </c>
      <c r="E116" s="149">
        <f>E111</f>
        <v>0</v>
      </c>
      <c r="F116" s="110"/>
      <c r="I116" s="111"/>
    </row>
    <row r="117" spans="1:12" s="79" customFormat="1" ht="22.5" customHeight="1">
      <c r="A117" s="469"/>
      <c r="B117" s="469"/>
      <c r="C117" s="469"/>
      <c r="D117" s="209" t="s">
        <v>171</v>
      </c>
      <c r="E117" s="149" t="e">
        <f>SUM(E112:E116)</f>
        <v>#VALUE!</v>
      </c>
      <c r="F117" s="110"/>
      <c r="I117" s="111"/>
    </row>
    <row r="118" spans="1:12" s="79" customFormat="1">
      <c r="A118" s="441" t="s">
        <v>214</v>
      </c>
      <c r="B118" s="441"/>
      <c r="C118" s="441" t="s">
        <v>215</v>
      </c>
      <c r="D118" s="441" t="s">
        <v>216</v>
      </c>
      <c r="E118" s="102"/>
      <c r="F118" s="110"/>
      <c r="I118" s="111"/>
    </row>
    <row r="119" spans="1:12" s="79" customFormat="1" ht="21" customHeight="1">
      <c r="A119" s="104">
        <v>6</v>
      </c>
      <c r="B119" s="442" t="s">
        <v>217</v>
      </c>
      <c r="C119" s="442"/>
      <c r="D119" s="128" t="s">
        <v>108</v>
      </c>
      <c r="E119" s="88" t="s">
        <v>93</v>
      </c>
      <c r="F119" s="110"/>
      <c r="I119" s="111"/>
    </row>
    <row r="120" spans="1:12" s="79" customFormat="1">
      <c r="A120" s="226" t="s">
        <v>64</v>
      </c>
      <c r="B120" s="221" t="s">
        <v>218</v>
      </c>
      <c r="C120" s="477">
        <v>0.03</v>
      </c>
      <c r="D120" s="477"/>
      <c r="E120" s="112" t="e">
        <f>TRUNC(+E117*C120,2)</f>
        <v>#VALUE!</v>
      </c>
      <c r="F120" s="110"/>
      <c r="I120" s="111" t="s">
        <v>114</v>
      </c>
    </row>
    <row r="121" spans="1:12" s="79" customFormat="1">
      <c r="A121" s="226" t="s">
        <v>68</v>
      </c>
      <c r="B121" s="221" t="s">
        <v>219</v>
      </c>
      <c r="C121" s="481">
        <v>0.05</v>
      </c>
      <c r="D121" s="481"/>
      <c r="E121" s="109" t="e">
        <f>TRUNC(C121*(+E117+E120),2)</f>
        <v>#VALUE!</v>
      </c>
      <c r="F121" s="110"/>
      <c r="I121" s="111" t="s">
        <v>114</v>
      </c>
    </row>
    <row r="122" spans="1:12" s="79" customFormat="1" ht="27" customHeight="1">
      <c r="A122" s="227"/>
      <c r="B122" s="228" t="s">
        <v>220</v>
      </c>
      <c r="C122" s="482" t="s">
        <v>221</v>
      </c>
      <c r="D122" s="482"/>
      <c r="E122" s="229" t="e">
        <f>E117+E120+E121</f>
        <v>#VALUE!</v>
      </c>
      <c r="F122" s="110"/>
      <c r="G122" s="123"/>
      <c r="H122" s="123"/>
      <c r="I122" s="111"/>
    </row>
    <row r="123" spans="1:12" s="79" customFormat="1">
      <c r="A123" s="230" t="s">
        <v>72</v>
      </c>
      <c r="B123" s="231" t="s">
        <v>222</v>
      </c>
      <c r="C123" s="232">
        <f>(D130*100)</f>
        <v>8.6499999999999986</v>
      </c>
      <c r="D123" s="233">
        <f>+(100-C123)/100</f>
        <v>0.91349999999999998</v>
      </c>
      <c r="E123" s="234" t="e">
        <f>TRUNC(E122/D123,2)</f>
        <v>#VALUE!</v>
      </c>
      <c r="F123" s="110"/>
      <c r="I123" s="111" t="s">
        <v>114</v>
      </c>
    </row>
    <row r="124" spans="1:12" s="79" customFormat="1">
      <c r="A124" s="235"/>
      <c r="B124" s="236" t="s">
        <v>223</v>
      </c>
      <c r="C124" s="237"/>
      <c r="D124" s="238"/>
      <c r="E124" s="239"/>
      <c r="F124" s="110"/>
      <c r="I124" s="111"/>
    </row>
    <row r="125" spans="1:12" s="79" customFormat="1">
      <c r="A125" s="235"/>
      <c r="B125" s="240" t="s">
        <v>301</v>
      </c>
      <c r="C125" s="241"/>
      <c r="D125" s="183">
        <v>6.4999999999999997E-3</v>
      </c>
      <c r="E125" s="109" t="e">
        <f>TRUNC(+E123*D125,2)</f>
        <v>#VALUE!</v>
      </c>
      <c r="F125" s="110"/>
      <c r="I125" s="111"/>
      <c r="L125" s="126"/>
    </row>
    <row r="126" spans="1:12" s="79" customFormat="1">
      <c r="A126" s="235"/>
      <c r="B126" s="240" t="s">
        <v>302</v>
      </c>
      <c r="C126" s="241"/>
      <c r="D126" s="183">
        <v>0.03</v>
      </c>
      <c r="E126" s="109" t="e">
        <f>TRUNC(+E123*D126,2)</f>
        <v>#VALUE!</v>
      </c>
      <c r="F126" s="110"/>
      <c r="I126" s="111"/>
    </row>
    <row r="127" spans="1:12" s="79" customFormat="1">
      <c r="A127" s="235"/>
      <c r="B127" s="242" t="s">
        <v>224</v>
      </c>
      <c r="C127" s="243"/>
      <c r="D127" s="244"/>
      <c r="E127" s="239"/>
      <c r="F127" s="110"/>
      <c r="I127" s="111"/>
    </row>
    <row r="128" spans="1:12" s="79" customFormat="1">
      <c r="A128" s="235"/>
      <c r="B128" s="242" t="s">
        <v>225</v>
      </c>
      <c r="C128" s="243"/>
      <c r="D128" s="245"/>
      <c r="E128" s="239"/>
      <c r="F128" s="110"/>
      <c r="I128" s="111"/>
    </row>
    <row r="129" spans="1:16" s="79" customFormat="1">
      <c r="A129" s="235"/>
      <c r="B129" s="246" t="s">
        <v>303</v>
      </c>
      <c r="C129" s="247"/>
      <c r="D129" s="248">
        <v>0.05</v>
      </c>
      <c r="E129" s="249" t="e">
        <f>TRUNC(+E123*D129,2)</f>
        <v>#VALUE!</v>
      </c>
      <c r="F129" s="110"/>
      <c r="I129" s="111"/>
    </row>
    <row r="130" spans="1:16" s="79" customFormat="1">
      <c r="A130" s="224"/>
      <c r="B130" s="250" t="s">
        <v>226</v>
      </c>
      <c r="C130" s="250"/>
      <c r="D130" s="251">
        <f>SUM(D125:D129)</f>
        <v>8.6499999999999994E-2</v>
      </c>
      <c r="E130" s="252" t="e">
        <f>SUM(E125:E129)</f>
        <v>#VALUE!</v>
      </c>
      <c r="F130" s="110"/>
      <c r="G130" s="123"/>
      <c r="H130" s="123"/>
      <c r="I130" s="111"/>
    </row>
    <row r="131" spans="1:16" s="123" customFormat="1" ht="21" customHeight="1">
      <c r="A131" s="483" t="s">
        <v>227</v>
      </c>
      <c r="B131" s="483"/>
      <c r="C131" s="483"/>
      <c r="D131" s="483"/>
      <c r="E131" s="253" t="e">
        <f>E120+E121+E130</f>
        <v>#VALUE!</v>
      </c>
      <c r="F131" s="110"/>
      <c r="I131" s="111"/>
    </row>
    <row r="132" spans="1:16" s="123" customFormat="1" ht="25.5" customHeight="1">
      <c r="A132" s="458" t="s">
        <v>228</v>
      </c>
      <c r="B132" s="458"/>
      <c r="C132" s="458"/>
      <c r="D132" s="458"/>
      <c r="E132" s="112" t="e">
        <f>SUM(E131:E131)</f>
        <v>#VALUE!</v>
      </c>
      <c r="F132" s="142"/>
      <c r="I132" s="122"/>
      <c r="K132" s="113"/>
      <c r="L132" s="113"/>
    </row>
    <row r="133" spans="1:16" s="123" customFormat="1" ht="21" customHeight="1">
      <c r="A133" s="484" t="s">
        <v>229</v>
      </c>
      <c r="B133" s="484"/>
      <c r="C133" s="484"/>
      <c r="D133" s="484"/>
      <c r="E133" s="484"/>
      <c r="F133" s="110"/>
      <c r="G133" s="64"/>
      <c r="H133" s="64"/>
      <c r="I133" s="111"/>
    </row>
    <row r="134" spans="1:16" s="79" customFormat="1" ht="21" customHeight="1">
      <c r="A134" s="484" t="s">
        <v>230</v>
      </c>
      <c r="B134" s="484"/>
      <c r="C134" s="484"/>
      <c r="D134" s="484"/>
      <c r="E134" s="254" t="s">
        <v>93</v>
      </c>
      <c r="F134" s="110"/>
      <c r="G134" s="64"/>
      <c r="H134" s="64"/>
      <c r="I134" s="111"/>
    </row>
    <row r="135" spans="1:16" s="79" customFormat="1" ht="21" customHeight="1">
      <c r="A135" s="226" t="s">
        <v>64</v>
      </c>
      <c r="B135" s="459" t="s">
        <v>231</v>
      </c>
      <c r="C135" s="459"/>
      <c r="D135" s="459"/>
      <c r="E135" s="109">
        <f>E35</f>
        <v>0</v>
      </c>
      <c r="F135" s="110"/>
      <c r="G135" s="64"/>
      <c r="H135" s="64"/>
      <c r="I135" s="111"/>
      <c r="L135" s="255"/>
    </row>
    <row r="136" spans="1:16" s="79" customFormat="1" ht="21" customHeight="1">
      <c r="A136" s="226" t="s">
        <v>68</v>
      </c>
      <c r="B136" s="459" t="s">
        <v>232</v>
      </c>
      <c r="C136" s="459"/>
      <c r="D136" s="459"/>
      <c r="E136" s="109" t="e">
        <f>+E71</f>
        <v>#VALUE!</v>
      </c>
      <c r="F136" s="110"/>
      <c r="G136" s="64"/>
      <c r="H136" s="64"/>
      <c r="I136" s="111"/>
      <c r="L136" s="255"/>
    </row>
    <row r="137" spans="1:16" s="79" customFormat="1" ht="21" customHeight="1">
      <c r="A137" s="226" t="s">
        <v>72</v>
      </c>
      <c r="B137" s="459" t="s">
        <v>233</v>
      </c>
      <c r="C137" s="459"/>
      <c r="D137" s="459"/>
      <c r="E137" s="109">
        <f>+E80</f>
        <v>0</v>
      </c>
      <c r="F137" s="110"/>
      <c r="G137" s="64"/>
      <c r="H137" s="64"/>
      <c r="I137" s="111"/>
      <c r="L137" s="255"/>
    </row>
    <row r="138" spans="1:16" s="79" customFormat="1" ht="21" customHeight="1">
      <c r="A138" s="226" t="s">
        <v>76</v>
      </c>
      <c r="B138" s="459" t="s">
        <v>234</v>
      </c>
      <c r="C138" s="459"/>
      <c r="D138" s="459"/>
      <c r="E138" s="109" t="e">
        <f>+E104</f>
        <v>#VALUE!</v>
      </c>
      <c r="F138" s="110"/>
      <c r="G138" s="64"/>
      <c r="H138" s="64"/>
      <c r="I138" s="111"/>
    </row>
    <row r="139" spans="1:16" s="79" customFormat="1">
      <c r="A139" s="226" t="s">
        <v>118</v>
      </c>
      <c r="B139" s="256" t="s">
        <v>235</v>
      </c>
      <c r="C139" s="257"/>
      <c r="D139" s="258"/>
      <c r="E139" s="109">
        <f>+E111</f>
        <v>0</v>
      </c>
      <c r="F139" s="110"/>
      <c r="G139" s="64"/>
      <c r="H139" s="64"/>
      <c r="I139" s="111"/>
    </row>
    <row r="140" spans="1:16" s="79" customFormat="1" ht="21" customHeight="1">
      <c r="A140" s="458" t="s">
        <v>236</v>
      </c>
      <c r="B140" s="458"/>
      <c r="C140" s="458"/>
      <c r="D140" s="259"/>
      <c r="E140" s="185" t="e">
        <f>SUM(E135:E139)</f>
        <v>#VALUE!</v>
      </c>
      <c r="F140" s="110"/>
      <c r="G140" s="64"/>
      <c r="H140" s="64"/>
      <c r="I140" s="111"/>
      <c r="L140" s="130"/>
    </row>
    <row r="141" spans="1:16" s="79" customFormat="1" ht="21" customHeight="1">
      <c r="A141" s="260" t="s">
        <v>122</v>
      </c>
      <c r="B141" s="478" t="s">
        <v>237</v>
      </c>
      <c r="C141" s="478"/>
      <c r="D141" s="478"/>
      <c r="E141" s="109" t="e">
        <f>E132</f>
        <v>#VALUE!</v>
      </c>
      <c r="F141" s="110"/>
      <c r="G141" s="64"/>
      <c r="H141" s="64"/>
      <c r="I141" s="111"/>
      <c r="O141" s="261"/>
      <c r="P141" s="130"/>
    </row>
    <row r="142" spans="1:16" s="123" customFormat="1" ht="23.25" customHeight="1">
      <c r="A142" s="479" t="s">
        <v>238</v>
      </c>
      <c r="B142" s="479"/>
      <c r="C142" s="479"/>
      <c r="D142" s="479"/>
      <c r="E142" s="262" t="e">
        <f>+E140+E141</f>
        <v>#VALUE!</v>
      </c>
      <c r="F142" s="263" t="e">
        <f>SUM(F27:F141)</f>
        <v>#VALUE!</v>
      </c>
      <c r="G142" s="64"/>
      <c r="H142" s="64"/>
      <c r="I142" s="111"/>
      <c r="J142" s="480"/>
      <c r="K142" s="480"/>
      <c r="O142" s="264"/>
      <c r="P142" s="265"/>
    </row>
    <row r="143" spans="1:16">
      <c r="A143" s="65"/>
      <c r="B143" s="266"/>
      <c r="C143" s="266"/>
      <c r="D143" s="139"/>
      <c r="E143" s="113" t="e">
        <f>E142/E135</f>
        <v>#VALUE!</v>
      </c>
      <c r="F143" s="79"/>
      <c r="G143" s="64"/>
      <c r="H143" s="64"/>
    </row>
    <row r="144" spans="1:16">
      <c r="A144" s="65"/>
      <c r="B144" s="266"/>
      <c r="C144" s="266"/>
      <c r="D144" s="139"/>
      <c r="E144" s="113"/>
      <c r="F144" s="79"/>
      <c r="G144" s="64"/>
      <c r="H144" s="64"/>
    </row>
    <row r="145" spans="1:8">
      <c r="A145" s="65"/>
      <c r="B145" s="266"/>
      <c r="C145" s="266"/>
      <c r="D145" s="139"/>
      <c r="E145" s="113"/>
      <c r="F145" s="79"/>
      <c r="G145" s="64"/>
      <c r="H145" s="64"/>
    </row>
    <row r="146" spans="1:8">
      <c r="A146" s="65"/>
      <c r="B146" s="266"/>
      <c r="C146" s="266"/>
      <c r="D146" s="139"/>
      <c r="E146" s="113"/>
      <c r="F146" s="79"/>
      <c r="G146" s="64"/>
      <c r="H146" s="64"/>
    </row>
    <row r="147" spans="1:8">
      <c r="A147" s="65"/>
      <c r="B147" s="266"/>
      <c r="C147" s="266"/>
      <c r="D147" s="139"/>
      <c r="E147" s="113"/>
      <c r="F147" s="79"/>
      <c r="G147" s="64"/>
      <c r="H147" s="64"/>
    </row>
    <row r="148" spans="1:8">
      <c r="A148" s="65"/>
      <c r="B148" s="266"/>
      <c r="C148" s="266"/>
      <c r="D148" s="139"/>
      <c r="E148" s="113"/>
      <c r="F148" s="79"/>
      <c r="G148" s="64"/>
      <c r="H148" s="64"/>
    </row>
    <row r="149" spans="1:8">
      <c r="A149" s="65"/>
      <c r="B149" s="266"/>
      <c r="C149" s="266"/>
      <c r="D149" s="139"/>
      <c r="E149" s="113"/>
      <c r="F149" s="79"/>
      <c r="G149" s="64"/>
      <c r="H149" s="64"/>
    </row>
    <row r="150" spans="1:8">
      <c r="A150" s="65"/>
      <c r="B150" s="266"/>
      <c r="C150" s="266"/>
      <c r="D150" s="139"/>
      <c r="E150" s="113"/>
      <c r="F150" s="79"/>
      <c r="G150" s="64"/>
      <c r="H150" s="64"/>
    </row>
    <row r="151" spans="1:8">
      <c r="A151" s="65"/>
      <c r="B151" s="266"/>
      <c r="C151" s="266"/>
      <c r="D151" s="139"/>
      <c r="E151" s="113"/>
      <c r="F151" s="79"/>
      <c r="G151" s="64"/>
      <c r="H151" s="64"/>
    </row>
    <row r="152" spans="1:8">
      <c r="A152" s="65"/>
      <c r="B152" s="266"/>
      <c r="C152" s="266"/>
      <c r="D152" s="139"/>
      <c r="E152" s="113"/>
      <c r="F152" s="79"/>
      <c r="G152" s="64"/>
      <c r="H152" s="64"/>
    </row>
    <row r="153" spans="1:8">
      <c r="A153" s="65"/>
      <c r="B153" s="266"/>
      <c r="C153" s="266"/>
      <c r="D153" s="139"/>
      <c r="E153" s="113"/>
      <c r="F153" s="79"/>
      <c r="G153" s="79"/>
      <c r="H153" s="79"/>
    </row>
    <row r="154" spans="1:8">
      <c r="A154" s="65"/>
      <c r="B154" s="266"/>
      <c r="C154" s="266"/>
      <c r="D154" s="139"/>
      <c r="E154" s="113"/>
      <c r="F154" s="79"/>
      <c r="G154" s="79"/>
      <c r="H154" s="79"/>
    </row>
    <row r="155" spans="1:8">
      <c r="A155" s="65"/>
      <c r="B155" s="266"/>
      <c r="C155" s="266"/>
      <c r="D155" s="139"/>
      <c r="E155" s="113"/>
      <c r="F155" s="79"/>
      <c r="G155" s="79"/>
      <c r="H155" s="79"/>
    </row>
    <row r="156" spans="1:8">
      <c r="A156" s="65"/>
      <c r="B156" s="266"/>
      <c r="C156" s="266"/>
      <c r="D156" s="139"/>
      <c r="E156" s="113"/>
      <c r="F156" s="79"/>
      <c r="G156" s="79"/>
      <c r="H156" s="79"/>
    </row>
    <row r="157" spans="1:8">
      <c r="A157" s="65"/>
      <c r="B157" s="266"/>
      <c r="C157" s="266"/>
      <c r="D157" s="139"/>
      <c r="E157" s="113"/>
      <c r="F157" s="79"/>
      <c r="G157" s="79"/>
      <c r="H157" s="79"/>
    </row>
    <row r="158" spans="1:8">
      <c r="A158" s="65"/>
      <c r="B158" s="266"/>
      <c r="C158" s="266"/>
      <c r="D158" s="139"/>
      <c r="E158" s="113"/>
      <c r="F158" s="79"/>
      <c r="G158" s="79"/>
      <c r="H158" s="79"/>
    </row>
    <row r="159" spans="1:8">
      <c r="A159" s="65"/>
      <c r="B159" s="266"/>
      <c r="C159" s="266"/>
      <c r="D159" s="139"/>
      <c r="E159" s="113"/>
      <c r="F159" s="79"/>
      <c r="G159" s="79"/>
      <c r="H159" s="79"/>
    </row>
    <row r="160" spans="1:8">
      <c r="A160" s="65"/>
      <c r="B160" s="266"/>
      <c r="C160" s="266"/>
      <c r="D160" s="139"/>
      <c r="E160" s="113"/>
      <c r="F160" s="79"/>
      <c r="G160" s="79"/>
      <c r="H160" s="79"/>
    </row>
    <row r="161" spans="1:8">
      <c r="A161" s="65"/>
      <c r="B161" s="266"/>
      <c r="C161" s="266"/>
      <c r="D161" s="139"/>
      <c r="E161" s="113"/>
      <c r="F161" s="79"/>
      <c r="G161" s="79"/>
      <c r="H161" s="79"/>
    </row>
    <row r="162" spans="1:8">
      <c r="A162" s="65"/>
      <c r="B162" s="266"/>
      <c r="C162" s="266"/>
      <c r="D162" s="139"/>
      <c r="E162" s="113"/>
      <c r="F162" s="79"/>
      <c r="G162" s="79"/>
      <c r="H162" s="79"/>
    </row>
    <row r="163" spans="1:8">
      <c r="A163" s="65"/>
      <c r="B163" s="266"/>
      <c r="C163" s="266"/>
      <c r="D163" s="139"/>
      <c r="E163" s="113"/>
      <c r="F163" s="79"/>
      <c r="G163" s="79"/>
      <c r="H163" s="79"/>
    </row>
    <row r="164" spans="1:8">
      <c r="A164" s="65"/>
      <c r="B164" s="266"/>
      <c r="C164" s="266"/>
      <c r="D164" s="139"/>
      <c r="E164" s="113"/>
      <c r="F164" s="79"/>
      <c r="G164" s="79"/>
      <c r="H164" s="79"/>
    </row>
    <row r="165" spans="1:8">
      <c r="A165" s="65"/>
      <c r="B165" s="266"/>
      <c r="C165" s="266"/>
      <c r="D165" s="139"/>
      <c r="E165" s="113"/>
      <c r="F165" s="79"/>
      <c r="G165" s="79"/>
      <c r="H165" s="79"/>
    </row>
    <row r="166" spans="1:8">
      <c r="A166" s="65"/>
      <c r="B166" s="266"/>
      <c r="C166" s="266"/>
      <c r="D166" s="139"/>
      <c r="E166" s="113"/>
      <c r="F166" s="79"/>
      <c r="G166" s="79"/>
      <c r="H166" s="79"/>
    </row>
    <row r="167" spans="1:8">
      <c r="A167" s="65"/>
      <c r="B167" s="266"/>
      <c r="C167" s="266"/>
      <c r="D167" s="139"/>
      <c r="E167" s="113"/>
      <c r="F167" s="79"/>
      <c r="G167" s="79"/>
      <c r="H167" s="79"/>
    </row>
    <row r="168" spans="1:8">
      <c r="A168" s="65"/>
      <c r="B168" s="266"/>
      <c r="C168" s="266"/>
      <c r="D168" s="139"/>
      <c r="E168" s="113"/>
      <c r="F168" s="79"/>
      <c r="G168" s="79"/>
      <c r="H168" s="79"/>
    </row>
    <row r="169" spans="1:8">
      <c r="A169" s="65"/>
      <c r="B169" s="266"/>
      <c r="C169" s="266"/>
      <c r="D169" s="139"/>
      <c r="E169" s="113"/>
      <c r="F169" s="79"/>
      <c r="G169" s="79"/>
      <c r="H169" s="79"/>
    </row>
    <row r="170" spans="1:8">
      <c r="A170" s="65"/>
      <c r="B170" s="266"/>
      <c r="C170" s="266"/>
      <c r="D170" s="139"/>
      <c r="E170" s="113"/>
      <c r="F170" s="79"/>
      <c r="G170" s="79"/>
      <c r="H170" s="79"/>
    </row>
    <row r="171" spans="1:8">
      <c r="A171" s="65"/>
      <c r="B171" s="266"/>
      <c r="C171" s="266"/>
      <c r="D171" s="139"/>
      <c r="E171" s="113"/>
      <c r="F171" s="79"/>
      <c r="G171" s="79"/>
      <c r="H171" s="79"/>
    </row>
    <row r="172" spans="1:8">
      <c r="A172" s="65"/>
      <c r="B172" s="266"/>
      <c r="C172" s="266"/>
      <c r="D172" s="139"/>
      <c r="E172" s="113"/>
      <c r="F172" s="79"/>
      <c r="G172" s="79"/>
      <c r="H172" s="79"/>
    </row>
    <row r="173" spans="1:8">
      <c r="A173" s="65"/>
      <c r="B173" s="266"/>
      <c r="C173" s="266"/>
      <c r="D173" s="139"/>
      <c r="E173" s="113"/>
      <c r="F173" s="79"/>
      <c r="G173" s="79"/>
      <c r="H173" s="79"/>
    </row>
    <row r="174" spans="1:8">
      <c r="A174" s="65"/>
      <c r="B174" s="266"/>
      <c r="C174" s="266"/>
      <c r="D174" s="139"/>
      <c r="E174" s="113"/>
      <c r="F174" s="79"/>
      <c r="G174" s="79"/>
      <c r="H174" s="79"/>
    </row>
    <row r="175" spans="1:8">
      <c r="A175" s="65"/>
      <c r="B175" s="266"/>
      <c r="C175" s="266"/>
      <c r="D175" s="139"/>
      <c r="E175" s="113"/>
      <c r="F175" s="79"/>
      <c r="G175" s="79"/>
      <c r="H175" s="79"/>
    </row>
    <row r="176" spans="1:8">
      <c r="A176" s="65"/>
      <c r="B176" s="266"/>
      <c r="C176" s="266"/>
      <c r="D176" s="139"/>
      <c r="E176" s="113"/>
      <c r="F176" s="79"/>
      <c r="G176" s="79"/>
      <c r="H176" s="79"/>
    </row>
    <row r="177" spans="1:8">
      <c r="A177" s="65"/>
      <c r="B177" s="266"/>
      <c r="C177" s="266"/>
      <c r="D177" s="139"/>
      <c r="E177" s="113"/>
      <c r="F177" s="79"/>
      <c r="G177" s="79"/>
      <c r="H177" s="79"/>
    </row>
    <row r="178" spans="1:8">
      <c r="A178" s="65"/>
      <c r="B178" s="266"/>
      <c r="C178" s="266"/>
      <c r="D178" s="139"/>
      <c r="E178" s="113"/>
      <c r="F178" s="79"/>
      <c r="G178" s="79"/>
      <c r="H178" s="79"/>
    </row>
    <row r="179" spans="1:8">
      <c r="A179" s="65"/>
      <c r="B179" s="266"/>
      <c r="C179" s="266"/>
      <c r="D179" s="139"/>
      <c r="E179" s="113"/>
      <c r="F179" s="79"/>
      <c r="G179" s="79"/>
      <c r="H179" s="79"/>
    </row>
    <row r="180" spans="1:8">
      <c r="A180" s="65"/>
      <c r="B180" s="266"/>
      <c r="C180" s="266"/>
      <c r="D180" s="139"/>
      <c r="E180" s="113"/>
      <c r="F180" s="79"/>
      <c r="G180" s="79"/>
      <c r="H180" s="79"/>
    </row>
    <row r="181" spans="1:8">
      <c r="A181" s="65"/>
      <c r="B181" s="266"/>
      <c r="C181" s="266"/>
      <c r="D181" s="139"/>
      <c r="E181" s="113"/>
      <c r="F181" s="79"/>
      <c r="G181" s="79"/>
      <c r="H181" s="79"/>
    </row>
    <row r="182" spans="1:8">
      <c r="A182" s="65"/>
      <c r="B182" s="266"/>
      <c r="C182" s="266"/>
      <c r="D182" s="139"/>
      <c r="E182" s="113"/>
      <c r="F182" s="79"/>
      <c r="G182" s="79"/>
      <c r="H182" s="79"/>
    </row>
    <row r="183" spans="1:8">
      <c r="A183" s="65"/>
      <c r="B183" s="266"/>
      <c r="C183" s="266"/>
      <c r="D183" s="139"/>
      <c r="E183" s="113"/>
      <c r="F183" s="79"/>
      <c r="G183" s="79"/>
      <c r="H183" s="79"/>
    </row>
    <row r="184" spans="1:8">
      <c r="A184" s="65"/>
      <c r="B184" s="266"/>
      <c r="C184" s="266"/>
      <c r="D184" s="139"/>
      <c r="E184" s="113"/>
      <c r="F184" s="79"/>
      <c r="G184" s="79"/>
      <c r="H184" s="79"/>
    </row>
    <row r="185" spans="1:8">
      <c r="A185" s="65"/>
      <c r="B185" s="266"/>
      <c r="C185" s="266"/>
      <c r="D185" s="139"/>
      <c r="E185" s="113"/>
      <c r="F185" s="79"/>
      <c r="G185" s="79"/>
      <c r="H185" s="79"/>
    </row>
    <row r="186" spans="1:8">
      <c r="A186" s="65"/>
      <c r="B186" s="266"/>
      <c r="C186" s="266"/>
      <c r="D186" s="139"/>
      <c r="E186" s="113"/>
      <c r="F186" s="79"/>
      <c r="G186" s="79"/>
      <c r="H186" s="79"/>
    </row>
    <row r="187" spans="1:8">
      <c r="A187" s="65"/>
      <c r="B187" s="266"/>
      <c r="C187" s="266"/>
      <c r="D187" s="139"/>
      <c r="E187" s="113"/>
      <c r="F187" s="79"/>
      <c r="G187" s="79"/>
      <c r="H187" s="79"/>
    </row>
    <row r="188" spans="1:8">
      <c r="A188" s="65"/>
      <c r="B188" s="266"/>
      <c r="C188" s="266"/>
      <c r="D188" s="139"/>
      <c r="E188" s="113"/>
      <c r="F188" s="79"/>
      <c r="G188" s="79"/>
      <c r="H188" s="79"/>
    </row>
    <row r="189" spans="1:8">
      <c r="A189" s="65"/>
      <c r="B189" s="266"/>
      <c r="C189" s="266"/>
      <c r="D189" s="139"/>
      <c r="E189" s="113"/>
      <c r="F189" s="79"/>
      <c r="G189" s="79"/>
      <c r="H189" s="79"/>
    </row>
    <row r="190" spans="1:8">
      <c r="A190" s="65"/>
      <c r="B190" s="266"/>
      <c r="C190" s="266"/>
      <c r="D190" s="139"/>
      <c r="E190" s="113"/>
      <c r="F190" s="79"/>
      <c r="G190" s="79"/>
      <c r="H190" s="79"/>
    </row>
    <row r="191" spans="1:8">
      <c r="A191" s="65"/>
      <c r="B191" s="266"/>
      <c r="C191" s="266"/>
      <c r="D191" s="139"/>
      <c r="E191" s="113"/>
      <c r="F191" s="79"/>
      <c r="G191" s="79"/>
      <c r="H191" s="79"/>
    </row>
    <row r="192" spans="1:8">
      <c r="A192" s="65"/>
      <c r="B192" s="266"/>
      <c r="C192" s="266"/>
      <c r="D192" s="139"/>
      <c r="E192" s="113"/>
      <c r="F192" s="79"/>
      <c r="G192" s="79"/>
      <c r="H192" s="79"/>
    </row>
    <row r="193" spans="1:8">
      <c r="A193" s="65"/>
      <c r="B193" s="266"/>
      <c r="C193" s="266"/>
      <c r="D193" s="139"/>
      <c r="E193" s="113"/>
      <c r="F193" s="79"/>
      <c r="G193" s="79"/>
      <c r="H193" s="79"/>
    </row>
    <row r="194" spans="1:8">
      <c r="A194" s="65"/>
      <c r="B194" s="266"/>
      <c r="C194" s="266"/>
      <c r="D194" s="139"/>
      <c r="E194" s="113"/>
      <c r="F194" s="79"/>
      <c r="G194" s="79"/>
      <c r="H194" s="79"/>
    </row>
    <row r="195" spans="1:8">
      <c r="A195" s="65"/>
      <c r="B195" s="266"/>
      <c r="C195" s="266"/>
      <c r="D195" s="139"/>
      <c r="E195" s="113"/>
      <c r="F195" s="79"/>
      <c r="G195" s="79"/>
      <c r="H195" s="79"/>
    </row>
    <row r="196" spans="1:8">
      <c r="A196" s="65"/>
      <c r="B196" s="266"/>
      <c r="C196" s="266"/>
      <c r="D196" s="139"/>
      <c r="E196" s="113"/>
      <c r="F196" s="79"/>
      <c r="G196" s="79"/>
      <c r="H196" s="79"/>
    </row>
    <row r="197" spans="1:8">
      <c r="A197" s="65"/>
      <c r="B197" s="266"/>
      <c r="C197" s="266"/>
      <c r="D197" s="139"/>
      <c r="E197" s="113"/>
      <c r="F197" s="79"/>
      <c r="G197" s="79"/>
      <c r="H197" s="79"/>
    </row>
    <row r="198" spans="1:8">
      <c r="A198" s="65"/>
      <c r="B198" s="266"/>
      <c r="C198" s="266"/>
      <c r="D198" s="139"/>
      <c r="E198" s="113"/>
      <c r="F198" s="79"/>
      <c r="G198" s="79"/>
      <c r="H198" s="79"/>
    </row>
    <row r="199" spans="1:8">
      <c r="A199" s="65"/>
      <c r="B199" s="266"/>
      <c r="C199" s="266"/>
      <c r="D199" s="139"/>
      <c r="E199" s="113"/>
      <c r="F199" s="79"/>
      <c r="G199" s="79"/>
      <c r="H199" s="79"/>
    </row>
    <row r="200" spans="1:8">
      <c r="A200" s="65"/>
      <c r="B200" s="266"/>
      <c r="C200" s="266"/>
      <c r="D200" s="139"/>
      <c r="E200" s="113"/>
      <c r="F200" s="79"/>
      <c r="G200" s="79"/>
      <c r="H200" s="79"/>
    </row>
    <row r="201" spans="1:8">
      <c r="A201" s="65"/>
      <c r="B201" s="266"/>
      <c r="C201" s="266"/>
      <c r="D201" s="139"/>
      <c r="E201" s="113"/>
      <c r="F201" s="79"/>
      <c r="G201" s="79"/>
      <c r="H201" s="79"/>
    </row>
    <row r="202" spans="1:8">
      <c r="A202" s="65"/>
      <c r="B202" s="266"/>
      <c r="C202" s="266"/>
      <c r="D202" s="139"/>
      <c r="E202" s="113"/>
      <c r="F202" s="79"/>
      <c r="G202" s="79"/>
      <c r="H202" s="79"/>
    </row>
    <row r="203" spans="1:8">
      <c r="A203" s="65"/>
      <c r="B203" s="266"/>
      <c r="C203" s="266"/>
      <c r="D203" s="139"/>
      <c r="E203" s="113"/>
      <c r="F203" s="79"/>
      <c r="G203" s="79"/>
      <c r="H203" s="79"/>
    </row>
    <row r="204" spans="1:8">
      <c r="A204" s="65"/>
      <c r="B204" s="266"/>
      <c r="C204" s="266"/>
      <c r="D204" s="139"/>
      <c r="E204" s="113"/>
      <c r="F204" s="79"/>
      <c r="G204" s="79"/>
      <c r="H204" s="79"/>
    </row>
    <row r="205" spans="1:8">
      <c r="A205" s="65"/>
      <c r="B205" s="266"/>
      <c r="C205" s="266"/>
      <c r="D205" s="139"/>
      <c r="E205" s="113"/>
      <c r="F205" s="79"/>
      <c r="G205" s="79"/>
      <c r="H205" s="79"/>
    </row>
    <row r="206" spans="1:8">
      <c r="A206" s="65"/>
      <c r="B206" s="266"/>
      <c r="C206" s="266"/>
      <c r="D206" s="139"/>
      <c r="E206" s="113"/>
      <c r="F206" s="79"/>
      <c r="G206" s="79"/>
      <c r="H206" s="79"/>
    </row>
    <row r="207" spans="1:8">
      <c r="A207" s="65"/>
      <c r="B207" s="266"/>
      <c r="C207" s="266"/>
      <c r="D207" s="139"/>
      <c r="E207" s="113"/>
      <c r="F207" s="79"/>
      <c r="G207" s="79"/>
      <c r="H207" s="79"/>
    </row>
    <row r="208" spans="1:8">
      <c r="A208" s="65"/>
      <c r="B208" s="266"/>
      <c r="C208" s="266"/>
      <c r="D208" s="139"/>
      <c r="E208" s="113"/>
      <c r="F208" s="79"/>
      <c r="G208" s="79"/>
      <c r="H208" s="79"/>
    </row>
    <row r="209" spans="1:8">
      <c r="A209" s="65"/>
      <c r="B209" s="266"/>
      <c r="C209" s="266"/>
      <c r="D209" s="139"/>
      <c r="E209" s="113"/>
      <c r="F209" s="79"/>
      <c r="G209" s="79"/>
      <c r="H209" s="79"/>
    </row>
    <row r="210" spans="1:8">
      <c r="A210" s="65"/>
      <c r="B210" s="266"/>
      <c r="C210" s="266"/>
      <c r="D210" s="139"/>
      <c r="E210" s="113"/>
      <c r="F210" s="79"/>
      <c r="G210" s="79"/>
      <c r="H210" s="79"/>
    </row>
    <row r="211" spans="1:8">
      <c r="A211" s="65"/>
      <c r="B211" s="266"/>
      <c r="C211" s="266"/>
      <c r="D211" s="139"/>
      <c r="E211" s="113"/>
      <c r="F211" s="79"/>
      <c r="G211" s="79"/>
      <c r="H211" s="79"/>
    </row>
    <row r="212" spans="1:8">
      <c r="A212" s="65"/>
      <c r="B212" s="266"/>
      <c r="C212" s="266"/>
      <c r="D212" s="139"/>
      <c r="E212" s="113"/>
      <c r="F212" s="79"/>
      <c r="G212" s="79"/>
      <c r="H212" s="79"/>
    </row>
    <row r="213" spans="1:8">
      <c r="A213" s="65"/>
      <c r="B213" s="266"/>
      <c r="C213" s="266"/>
      <c r="D213" s="139"/>
      <c r="E213" s="113"/>
      <c r="F213" s="79"/>
      <c r="G213" s="79"/>
      <c r="H213" s="79"/>
    </row>
    <row r="214" spans="1:8">
      <c r="A214" s="65"/>
      <c r="B214" s="266"/>
      <c r="C214" s="266"/>
      <c r="D214" s="139"/>
      <c r="E214" s="113"/>
      <c r="F214" s="79"/>
      <c r="G214" s="79"/>
      <c r="H214" s="79"/>
    </row>
    <row r="215" spans="1:8">
      <c r="A215" s="65"/>
      <c r="B215" s="266"/>
      <c r="C215" s="266"/>
      <c r="D215" s="139"/>
      <c r="E215" s="113"/>
      <c r="F215" s="79"/>
      <c r="G215" s="79"/>
      <c r="H215" s="79"/>
    </row>
    <row r="216" spans="1:8">
      <c r="A216" s="65"/>
      <c r="B216" s="266"/>
      <c r="C216" s="266"/>
      <c r="D216" s="139"/>
      <c r="E216" s="113"/>
      <c r="F216" s="79"/>
      <c r="G216" s="79"/>
      <c r="H216" s="79"/>
    </row>
    <row r="217" spans="1:8">
      <c r="A217" s="65"/>
      <c r="B217" s="266"/>
      <c r="C217" s="266"/>
      <c r="D217" s="139"/>
      <c r="E217" s="113"/>
      <c r="F217" s="79"/>
      <c r="G217" s="79"/>
      <c r="H217" s="79"/>
    </row>
    <row r="218" spans="1:8">
      <c r="A218" s="65"/>
      <c r="B218" s="266"/>
      <c r="C218" s="266"/>
      <c r="D218" s="139"/>
      <c r="E218" s="113"/>
      <c r="F218" s="79"/>
      <c r="G218" s="79"/>
      <c r="H218" s="79"/>
    </row>
    <row r="219" spans="1:8">
      <c r="A219" s="65"/>
      <c r="B219" s="266"/>
      <c r="C219" s="266"/>
      <c r="D219" s="139"/>
      <c r="E219" s="113"/>
      <c r="F219" s="79"/>
      <c r="G219" s="79"/>
      <c r="H219" s="79"/>
    </row>
    <row r="220" spans="1:8">
      <c r="A220" s="65"/>
      <c r="B220" s="266"/>
      <c r="C220" s="266"/>
      <c r="D220" s="139"/>
      <c r="E220" s="113"/>
      <c r="F220" s="79"/>
      <c r="G220" s="79"/>
      <c r="H220" s="79"/>
    </row>
    <row r="221" spans="1:8">
      <c r="A221" s="65"/>
      <c r="B221" s="266"/>
      <c r="C221" s="266"/>
      <c r="D221" s="139"/>
      <c r="E221" s="113"/>
      <c r="F221" s="79"/>
      <c r="G221" s="79"/>
      <c r="H221" s="79"/>
    </row>
    <row r="222" spans="1:8">
      <c r="A222" s="65"/>
      <c r="B222" s="266"/>
      <c r="C222" s="266"/>
      <c r="D222" s="139"/>
      <c r="E222" s="113"/>
      <c r="F222" s="79"/>
      <c r="G222" s="79"/>
      <c r="H222" s="79"/>
    </row>
    <row r="223" spans="1:8">
      <c r="A223" s="65"/>
      <c r="B223" s="266"/>
      <c r="C223" s="266"/>
      <c r="D223" s="139"/>
      <c r="E223" s="113"/>
      <c r="F223" s="79"/>
      <c r="G223" s="79"/>
      <c r="H223" s="79"/>
    </row>
    <row r="224" spans="1:8">
      <c r="A224" s="65"/>
      <c r="B224" s="266"/>
      <c r="C224" s="266"/>
      <c r="D224" s="139"/>
      <c r="E224" s="113"/>
      <c r="F224" s="79"/>
      <c r="G224" s="79"/>
      <c r="H224" s="79"/>
    </row>
    <row r="225" spans="1:8">
      <c r="A225" s="65"/>
      <c r="B225" s="266"/>
      <c r="C225" s="266"/>
      <c r="D225" s="139"/>
      <c r="E225" s="113"/>
      <c r="F225" s="79"/>
      <c r="G225" s="79"/>
      <c r="H225" s="79"/>
    </row>
    <row r="226" spans="1:8">
      <c r="A226" s="65"/>
      <c r="B226" s="266"/>
      <c r="C226" s="266"/>
      <c r="D226" s="139"/>
      <c r="E226" s="113"/>
      <c r="F226" s="79"/>
      <c r="G226" s="79"/>
      <c r="H226" s="79"/>
    </row>
    <row r="227" spans="1:8">
      <c r="A227" s="65"/>
      <c r="B227" s="266"/>
      <c r="C227" s="266"/>
      <c r="D227" s="139"/>
      <c r="E227" s="113"/>
      <c r="F227" s="79"/>
      <c r="G227" s="79"/>
      <c r="H227" s="79"/>
    </row>
    <row r="228" spans="1:8">
      <c r="A228" s="65"/>
      <c r="B228" s="266"/>
      <c r="C228" s="266"/>
      <c r="D228" s="139"/>
      <c r="E228" s="113"/>
      <c r="F228" s="79"/>
      <c r="G228" s="79"/>
      <c r="H228" s="79"/>
    </row>
    <row r="229" spans="1:8">
      <c r="A229" s="65"/>
      <c r="B229" s="266"/>
      <c r="C229" s="266"/>
      <c r="D229" s="139"/>
      <c r="E229" s="113"/>
      <c r="F229" s="79"/>
      <c r="G229" s="79"/>
      <c r="H229" s="79"/>
    </row>
    <row r="230" spans="1:8">
      <c r="A230" s="65"/>
      <c r="B230" s="266"/>
      <c r="C230" s="266"/>
      <c r="D230" s="139"/>
      <c r="E230" s="113"/>
      <c r="F230" s="79"/>
      <c r="G230" s="79"/>
      <c r="H230" s="79"/>
    </row>
    <row r="231" spans="1:8">
      <c r="A231" s="65"/>
      <c r="B231" s="266"/>
      <c r="C231" s="266"/>
      <c r="D231" s="139"/>
      <c r="E231" s="113"/>
      <c r="F231" s="79"/>
      <c r="G231" s="79"/>
      <c r="H231" s="79"/>
    </row>
    <row r="232" spans="1:8">
      <c r="A232" s="65"/>
      <c r="B232" s="266"/>
      <c r="C232" s="266"/>
      <c r="D232" s="139"/>
      <c r="E232" s="113"/>
      <c r="F232" s="79"/>
      <c r="G232" s="79"/>
      <c r="H232" s="79"/>
    </row>
    <row r="233" spans="1:8">
      <c r="A233" s="65"/>
      <c r="B233" s="266"/>
      <c r="C233" s="266"/>
      <c r="D233" s="139"/>
      <c r="E233" s="113"/>
      <c r="F233" s="79"/>
      <c r="G233" s="79"/>
      <c r="H233" s="79"/>
    </row>
    <row r="234" spans="1:8">
      <c r="A234" s="65"/>
      <c r="B234" s="266"/>
      <c r="C234" s="266"/>
      <c r="D234" s="139"/>
      <c r="E234" s="113"/>
      <c r="F234" s="79"/>
      <c r="G234" s="79"/>
      <c r="H234" s="79"/>
    </row>
    <row r="235" spans="1:8">
      <c r="A235" s="65"/>
      <c r="B235" s="266"/>
      <c r="C235" s="266"/>
      <c r="D235" s="139"/>
      <c r="E235" s="113"/>
      <c r="F235" s="79"/>
      <c r="G235" s="79"/>
      <c r="H235" s="79"/>
    </row>
    <row r="236" spans="1:8">
      <c r="A236" s="65"/>
      <c r="B236" s="266"/>
      <c r="C236" s="266"/>
      <c r="D236" s="139"/>
      <c r="E236" s="113"/>
      <c r="F236" s="79"/>
      <c r="G236" s="79"/>
      <c r="H236" s="79"/>
    </row>
    <row r="237" spans="1:8">
      <c r="A237" s="65"/>
      <c r="B237" s="266"/>
      <c r="C237" s="266"/>
      <c r="D237" s="139"/>
      <c r="E237" s="113"/>
      <c r="F237" s="79"/>
      <c r="G237" s="79"/>
      <c r="H237" s="79"/>
    </row>
    <row r="238" spans="1:8">
      <c r="A238" s="65"/>
      <c r="B238" s="266"/>
      <c r="C238" s="266"/>
      <c r="D238" s="139"/>
      <c r="E238" s="113"/>
      <c r="F238" s="79"/>
      <c r="G238" s="79"/>
      <c r="H238" s="79"/>
    </row>
    <row r="239" spans="1:8">
      <c r="A239" s="65"/>
      <c r="B239" s="266"/>
      <c r="C239" s="266"/>
      <c r="D239" s="139"/>
      <c r="E239" s="113"/>
      <c r="F239" s="79"/>
      <c r="G239" s="79"/>
      <c r="H239" s="79"/>
    </row>
    <row r="240" spans="1:8">
      <c r="A240" s="65"/>
      <c r="B240" s="266"/>
      <c r="C240" s="266"/>
      <c r="D240" s="139"/>
      <c r="E240" s="113"/>
      <c r="F240" s="79"/>
      <c r="G240" s="79"/>
      <c r="H240" s="79"/>
    </row>
    <row r="241" spans="1:8">
      <c r="A241" s="65"/>
      <c r="B241" s="266"/>
      <c r="C241" s="266"/>
      <c r="D241" s="139"/>
      <c r="E241" s="113"/>
      <c r="F241" s="79"/>
      <c r="G241" s="79"/>
      <c r="H241" s="79"/>
    </row>
    <row r="242" spans="1:8">
      <c r="A242" s="65"/>
      <c r="B242" s="266"/>
      <c r="C242" s="266"/>
      <c r="D242" s="139"/>
      <c r="E242" s="113"/>
      <c r="F242" s="79"/>
      <c r="G242" s="79"/>
      <c r="H242" s="79"/>
    </row>
    <row r="243" spans="1:8">
      <c r="A243" s="65"/>
      <c r="B243" s="266"/>
      <c r="C243" s="266"/>
      <c r="D243" s="139"/>
      <c r="E243" s="113"/>
      <c r="F243" s="79"/>
      <c r="G243" s="79"/>
      <c r="H243" s="79"/>
    </row>
    <row r="244" spans="1:8">
      <c r="A244" s="65"/>
      <c r="B244" s="266"/>
      <c r="C244" s="266"/>
      <c r="D244" s="139"/>
      <c r="E244" s="113"/>
      <c r="F244" s="79"/>
      <c r="G244" s="79"/>
      <c r="H244" s="79"/>
    </row>
    <row r="245" spans="1:8">
      <c r="A245" s="65"/>
      <c r="B245" s="266"/>
      <c r="C245" s="266"/>
      <c r="D245" s="139"/>
      <c r="E245" s="113"/>
      <c r="F245" s="79"/>
      <c r="G245" s="79"/>
      <c r="H245" s="79"/>
    </row>
    <row r="246" spans="1:8">
      <c r="A246" s="65"/>
      <c r="B246" s="266"/>
      <c r="C246" s="266"/>
      <c r="D246" s="139"/>
      <c r="E246" s="113"/>
      <c r="F246" s="79"/>
      <c r="G246" s="79"/>
      <c r="H246" s="79"/>
    </row>
    <row r="247" spans="1:8">
      <c r="A247" s="65"/>
      <c r="B247" s="266"/>
      <c r="C247" s="266"/>
      <c r="D247" s="139"/>
      <c r="E247" s="113"/>
      <c r="F247" s="79"/>
      <c r="G247" s="79"/>
      <c r="H247" s="79"/>
    </row>
    <row r="248" spans="1:8">
      <c r="A248" s="65"/>
      <c r="B248" s="266"/>
      <c r="C248" s="266"/>
      <c r="D248" s="139"/>
      <c r="E248" s="113"/>
      <c r="F248" s="79"/>
      <c r="G248" s="79"/>
      <c r="H248" s="79"/>
    </row>
    <row r="249" spans="1:8">
      <c r="A249" s="65"/>
      <c r="B249" s="266"/>
      <c r="C249" s="266"/>
      <c r="D249" s="139"/>
      <c r="E249" s="113"/>
      <c r="F249" s="79"/>
      <c r="G249" s="79"/>
      <c r="H249" s="79"/>
    </row>
    <row r="250" spans="1:8">
      <c r="A250" s="65"/>
      <c r="B250" s="266"/>
      <c r="C250" s="266"/>
      <c r="D250" s="139"/>
      <c r="E250" s="113"/>
      <c r="F250" s="79"/>
      <c r="G250" s="79"/>
      <c r="H250" s="79"/>
    </row>
    <row r="251" spans="1:8">
      <c r="A251" s="65"/>
      <c r="B251" s="266"/>
      <c r="C251" s="266"/>
      <c r="D251" s="139"/>
      <c r="E251" s="113"/>
      <c r="F251" s="79"/>
      <c r="G251" s="79"/>
      <c r="H251" s="79"/>
    </row>
    <row r="252" spans="1:8">
      <c r="A252" s="65"/>
      <c r="B252" s="266"/>
      <c r="C252" s="266"/>
      <c r="D252" s="139"/>
      <c r="E252" s="113"/>
      <c r="F252" s="79"/>
      <c r="G252" s="79"/>
      <c r="H252" s="79"/>
    </row>
    <row r="253" spans="1:8">
      <c r="A253" s="65"/>
      <c r="B253" s="266"/>
      <c r="C253" s="266"/>
      <c r="D253" s="139"/>
      <c r="E253" s="113"/>
      <c r="F253" s="79"/>
      <c r="G253" s="79"/>
      <c r="H253" s="79"/>
    </row>
    <row r="254" spans="1:8">
      <c r="A254" s="65"/>
      <c r="B254" s="266"/>
      <c r="C254" s="266"/>
      <c r="D254" s="139"/>
      <c r="E254" s="113"/>
      <c r="F254" s="79"/>
      <c r="G254" s="79"/>
      <c r="H254" s="79"/>
    </row>
    <row r="255" spans="1:8">
      <c r="A255" s="65"/>
      <c r="B255" s="266"/>
      <c r="C255" s="266"/>
      <c r="D255" s="139"/>
      <c r="E255" s="113"/>
      <c r="F255" s="79"/>
      <c r="G255" s="79"/>
      <c r="H255" s="79"/>
    </row>
    <row r="256" spans="1:8">
      <c r="A256" s="65"/>
      <c r="B256" s="266"/>
      <c r="C256" s="266"/>
      <c r="D256" s="139"/>
      <c r="E256" s="113"/>
      <c r="F256" s="79"/>
      <c r="G256" s="79"/>
      <c r="H256" s="79"/>
    </row>
    <row r="257" spans="1:8">
      <c r="A257" s="65"/>
      <c r="B257" s="266"/>
      <c r="C257" s="266"/>
      <c r="D257" s="139"/>
      <c r="E257" s="113"/>
      <c r="F257" s="79"/>
      <c r="G257" s="79"/>
      <c r="H257" s="79"/>
    </row>
    <row r="258" spans="1:8">
      <c r="A258" s="65"/>
      <c r="B258" s="266"/>
      <c r="C258" s="266"/>
      <c r="D258" s="139"/>
      <c r="E258" s="113"/>
      <c r="F258" s="79"/>
      <c r="G258" s="79"/>
      <c r="H258" s="79"/>
    </row>
    <row r="259" spans="1:8">
      <c r="A259" s="65"/>
      <c r="B259" s="266"/>
      <c r="C259" s="266"/>
      <c r="D259" s="139"/>
      <c r="E259" s="113"/>
      <c r="F259" s="79"/>
      <c r="G259" s="79"/>
      <c r="H259" s="79"/>
    </row>
    <row r="260" spans="1:8">
      <c r="A260" s="65"/>
      <c r="B260" s="266"/>
      <c r="C260" s="266"/>
      <c r="D260" s="139"/>
      <c r="E260" s="113"/>
      <c r="F260" s="79"/>
      <c r="G260" s="79"/>
      <c r="H260" s="79"/>
    </row>
    <row r="261" spans="1:8">
      <c r="A261" s="65"/>
      <c r="B261" s="266"/>
      <c r="C261" s="266"/>
      <c r="D261" s="139"/>
      <c r="E261" s="113"/>
      <c r="F261" s="79"/>
      <c r="G261" s="79"/>
      <c r="H261" s="79"/>
    </row>
    <row r="262" spans="1:8">
      <c r="A262" s="65"/>
      <c r="B262" s="266"/>
      <c r="C262" s="266"/>
      <c r="D262" s="139"/>
      <c r="E262" s="113"/>
      <c r="F262" s="79"/>
      <c r="G262" s="79"/>
      <c r="H262" s="79"/>
    </row>
    <row r="263" spans="1:8">
      <c r="A263" s="65"/>
      <c r="B263" s="266"/>
      <c r="C263" s="266"/>
      <c r="D263" s="139"/>
      <c r="E263" s="113"/>
      <c r="F263" s="79"/>
      <c r="G263" s="79"/>
      <c r="H263" s="79"/>
    </row>
    <row r="264" spans="1:8">
      <c r="A264" s="65"/>
      <c r="B264" s="266"/>
      <c r="C264" s="266"/>
      <c r="D264" s="139"/>
      <c r="E264" s="113"/>
      <c r="F264" s="79"/>
      <c r="G264" s="79"/>
      <c r="H264" s="79"/>
    </row>
    <row r="265" spans="1:8">
      <c r="A265" s="65"/>
      <c r="B265" s="266"/>
      <c r="C265" s="266"/>
      <c r="D265" s="139"/>
      <c r="E265" s="113"/>
      <c r="F265" s="79"/>
      <c r="G265" s="79"/>
      <c r="H265" s="79"/>
    </row>
    <row r="266" spans="1:8">
      <c r="A266" s="65"/>
      <c r="B266" s="266"/>
      <c r="C266" s="266"/>
      <c r="D266" s="139"/>
      <c r="E266" s="113"/>
      <c r="F266" s="79"/>
      <c r="G266" s="79"/>
      <c r="H266" s="79"/>
    </row>
    <row r="267" spans="1:8">
      <c r="A267" s="65"/>
      <c r="B267" s="266"/>
      <c r="C267" s="266"/>
      <c r="D267" s="139"/>
      <c r="E267" s="113"/>
      <c r="F267" s="79"/>
      <c r="G267" s="79"/>
      <c r="H267" s="79"/>
    </row>
    <row r="268" spans="1:8">
      <c r="A268" s="65"/>
      <c r="B268" s="266"/>
      <c r="C268" s="266"/>
      <c r="D268" s="139"/>
      <c r="E268" s="113"/>
      <c r="F268" s="79"/>
      <c r="G268" s="79"/>
      <c r="H268" s="79"/>
    </row>
    <row r="269" spans="1:8">
      <c r="A269" s="65"/>
      <c r="B269" s="266"/>
      <c r="C269" s="266"/>
      <c r="D269" s="139"/>
      <c r="E269" s="113"/>
      <c r="F269" s="79"/>
      <c r="G269" s="79"/>
      <c r="H269" s="79"/>
    </row>
    <row r="270" spans="1:8">
      <c r="A270" s="65"/>
      <c r="B270" s="266"/>
      <c r="C270" s="266"/>
      <c r="D270" s="139"/>
      <c r="E270" s="113"/>
      <c r="F270" s="79"/>
      <c r="G270" s="79"/>
      <c r="H270" s="79"/>
    </row>
    <row r="271" spans="1:8">
      <c r="A271" s="65"/>
      <c r="B271" s="266"/>
      <c r="C271" s="266"/>
      <c r="D271" s="139"/>
      <c r="E271" s="113"/>
      <c r="F271" s="79"/>
      <c r="G271" s="79"/>
      <c r="H271" s="79"/>
    </row>
    <row r="272" spans="1:8">
      <c r="A272" s="65"/>
      <c r="B272" s="266"/>
      <c r="C272" s="266"/>
      <c r="D272" s="139"/>
      <c r="E272" s="113"/>
      <c r="F272" s="79"/>
      <c r="G272" s="79"/>
      <c r="H272" s="79"/>
    </row>
    <row r="273" spans="1:8">
      <c r="A273" s="65"/>
      <c r="B273" s="266"/>
      <c r="C273" s="266"/>
      <c r="D273" s="139"/>
      <c r="E273" s="113"/>
      <c r="F273" s="79"/>
      <c r="G273" s="79"/>
      <c r="H273" s="79"/>
    </row>
    <row r="274" spans="1:8">
      <c r="A274" s="65"/>
      <c r="B274" s="266"/>
      <c r="C274" s="266"/>
      <c r="D274" s="139"/>
      <c r="E274" s="113"/>
      <c r="F274" s="79"/>
      <c r="G274" s="79"/>
      <c r="H274" s="79"/>
    </row>
    <row r="275" spans="1:8">
      <c r="A275" s="65"/>
      <c r="B275" s="266"/>
      <c r="C275" s="266"/>
      <c r="D275" s="139"/>
      <c r="E275" s="113"/>
      <c r="F275" s="79"/>
      <c r="G275" s="79"/>
      <c r="H275" s="79"/>
    </row>
    <row r="276" spans="1:8">
      <c r="A276" s="65"/>
      <c r="B276" s="266"/>
      <c r="C276" s="266"/>
      <c r="D276" s="139"/>
      <c r="E276" s="113"/>
      <c r="F276" s="79"/>
      <c r="G276" s="79"/>
      <c r="H276" s="79"/>
    </row>
    <row r="277" spans="1:8">
      <c r="A277" s="65"/>
      <c r="B277" s="266"/>
      <c r="C277" s="266"/>
      <c r="D277" s="139"/>
      <c r="E277" s="113"/>
      <c r="F277" s="79"/>
      <c r="G277" s="79"/>
      <c r="H277" s="79"/>
    </row>
    <row r="278" spans="1:8">
      <c r="A278" s="65"/>
      <c r="B278" s="266"/>
      <c r="C278" s="266"/>
      <c r="D278" s="139"/>
      <c r="E278" s="113"/>
      <c r="F278" s="79"/>
      <c r="G278" s="79"/>
      <c r="H278" s="79"/>
    </row>
    <row r="279" spans="1:8">
      <c r="A279" s="65"/>
      <c r="B279" s="266"/>
      <c r="C279" s="266"/>
      <c r="D279" s="139"/>
      <c r="E279" s="113"/>
      <c r="F279" s="79"/>
      <c r="G279" s="79"/>
      <c r="H279" s="79"/>
    </row>
    <row r="280" spans="1:8">
      <c r="A280" s="65"/>
      <c r="B280" s="266"/>
      <c r="C280" s="266"/>
      <c r="D280" s="139"/>
      <c r="E280" s="113"/>
      <c r="F280" s="79"/>
      <c r="G280" s="79"/>
      <c r="H280" s="79"/>
    </row>
    <row r="281" spans="1:8">
      <c r="A281" s="65"/>
      <c r="B281" s="266"/>
      <c r="C281" s="266"/>
      <c r="D281" s="139"/>
      <c r="E281" s="113"/>
      <c r="F281" s="79"/>
      <c r="G281" s="79"/>
      <c r="H281" s="79"/>
    </row>
    <row r="282" spans="1:8">
      <c r="A282" s="65"/>
      <c r="B282" s="266"/>
      <c r="C282" s="266"/>
      <c r="D282" s="139"/>
      <c r="E282" s="113"/>
      <c r="F282" s="79"/>
      <c r="G282" s="79"/>
      <c r="H282" s="79"/>
    </row>
    <row r="283" spans="1:8">
      <c r="A283" s="65"/>
      <c r="B283" s="266"/>
      <c r="C283" s="266"/>
      <c r="D283" s="139"/>
      <c r="E283" s="113"/>
      <c r="F283" s="79"/>
      <c r="G283" s="79"/>
      <c r="H283" s="79"/>
    </row>
    <row r="284" spans="1:8">
      <c r="A284" s="65"/>
      <c r="B284" s="266"/>
      <c r="C284" s="266"/>
      <c r="D284" s="139"/>
      <c r="E284" s="113"/>
      <c r="F284" s="79"/>
      <c r="G284" s="79"/>
      <c r="H284" s="79"/>
    </row>
    <row r="285" spans="1:8">
      <c r="A285" s="65"/>
      <c r="B285" s="266"/>
      <c r="C285" s="266"/>
      <c r="D285" s="139"/>
      <c r="E285" s="113"/>
      <c r="F285" s="79"/>
      <c r="G285" s="79"/>
      <c r="H285" s="79"/>
    </row>
    <row r="286" spans="1:8">
      <c r="A286" s="65"/>
      <c r="B286" s="266"/>
      <c r="C286" s="266"/>
      <c r="D286" s="139"/>
      <c r="E286" s="113"/>
      <c r="F286" s="79"/>
      <c r="G286" s="79"/>
      <c r="H286" s="79"/>
    </row>
    <row r="287" spans="1:8">
      <c r="A287" s="65"/>
      <c r="B287" s="266"/>
      <c r="C287" s="266"/>
      <c r="D287" s="139"/>
      <c r="E287" s="113"/>
      <c r="F287" s="79"/>
      <c r="G287" s="79"/>
      <c r="H287" s="79"/>
    </row>
    <row r="288" spans="1:8">
      <c r="A288" s="65"/>
      <c r="B288" s="266"/>
      <c r="C288" s="266"/>
      <c r="D288" s="139"/>
      <c r="E288" s="113"/>
      <c r="F288" s="79"/>
      <c r="G288" s="79"/>
      <c r="H288" s="79"/>
    </row>
    <row r="289" spans="1:8">
      <c r="A289" s="65"/>
      <c r="B289" s="266"/>
      <c r="C289" s="266"/>
      <c r="D289" s="139"/>
      <c r="E289" s="113"/>
      <c r="F289" s="79"/>
      <c r="G289" s="79"/>
      <c r="H289" s="79"/>
    </row>
    <row r="290" spans="1:8">
      <c r="A290" s="65"/>
      <c r="B290" s="266"/>
      <c r="C290" s="266"/>
      <c r="D290" s="139"/>
      <c r="E290" s="113"/>
      <c r="F290" s="79"/>
      <c r="G290" s="79"/>
      <c r="H290" s="79"/>
    </row>
    <row r="291" spans="1:8">
      <c r="A291" s="65"/>
      <c r="B291" s="266"/>
      <c r="C291" s="266"/>
      <c r="D291" s="139"/>
      <c r="E291" s="113"/>
      <c r="F291" s="79"/>
      <c r="G291" s="79"/>
      <c r="H291" s="79"/>
    </row>
    <row r="292" spans="1:8">
      <c r="A292" s="65"/>
      <c r="B292" s="266"/>
      <c r="C292" s="266"/>
      <c r="D292" s="139"/>
      <c r="E292" s="113"/>
      <c r="F292" s="79"/>
      <c r="G292" s="79"/>
      <c r="H292" s="79"/>
    </row>
    <row r="293" spans="1:8">
      <c r="A293" s="65"/>
      <c r="B293" s="266"/>
      <c r="C293" s="266"/>
      <c r="D293" s="139"/>
      <c r="E293" s="113"/>
      <c r="F293" s="79"/>
      <c r="G293" s="79"/>
      <c r="H293" s="79"/>
    </row>
    <row r="294" spans="1:8">
      <c r="A294" s="65"/>
      <c r="B294" s="266"/>
      <c r="C294" s="266"/>
      <c r="D294" s="139"/>
      <c r="E294" s="113"/>
      <c r="F294" s="79"/>
      <c r="G294" s="79"/>
      <c r="H294" s="79"/>
    </row>
    <row r="295" spans="1:8">
      <c r="A295" s="65"/>
      <c r="B295" s="266"/>
      <c r="C295" s="266"/>
      <c r="D295" s="139"/>
      <c r="E295" s="113"/>
      <c r="F295" s="79"/>
      <c r="G295" s="79"/>
      <c r="H295" s="79"/>
    </row>
    <row r="296" spans="1:8">
      <c r="A296" s="65"/>
      <c r="B296" s="266"/>
      <c r="C296" s="266"/>
      <c r="D296" s="139"/>
      <c r="E296" s="113"/>
      <c r="F296" s="79"/>
      <c r="G296" s="79"/>
      <c r="H296" s="79"/>
    </row>
    <row r="297" spans="1:8">
      <c r="A297" s="65"/>
      <c r="B297" s="266"/>
      <c r="C297" s="266"/>
      <c r="D297" s="139"/>
      <c r="E297" s="113"/>
      <c r="F297" s="79"/>
      <c r="G297" s="79"/>
      <c r="H297" s="79"/>
    </row>
    <row r="298" spans="1:8">
      <c r="A298" s="65"/>
      <c r="B298" s="266"/>
      <c r="C298" s="266"/>
      <c r="D298" s="139"/>
      <c r="E298" s="113"/>
      <c r="F298" s="79"/>
      <c r="G298" s="79"/>
      <c r="H298" s="79"/>
    </row>
    <row r="299" spans="1:8">
      <c r="A299" s="65"/>
      <c r="B299" s="266"/>
      <c r="C299" s="266"/>
      <c r="D299" s="139"/>
      <c r="E299" s="113"/>
      <c r="F299" s="79"/>
      <c r="G299" s="79"/>
      <c r="H299" s="79"/>
    </row>
    <row r="300" spans="1:8">
      <c r="A300" s="65"/>
      <c r="B300" s="266"/>
      <c r="C300" s="266"/>
      <c r="D300" s="139"/>
      <c r="E300" s="113"/>
      <c r="F300" s="79"/>
      <c r="G300" s="79"/>
      <c r="H300" s="79"/>
    </row>
    <row r="301" spans="1:8">
      <c r="A301" s="65"/>
      <c r="B301" s="266"/>
      <c r="C301" s="266"/>
      <c r="D301" s="139"/>
      <c r="E301" s="113"/>
      <c r="F301" s="79"/>
      <c r="G301" s="79"/>
      <c r="H301" s="79"/>
    </row>
    <row r="302" spans="1:8">
      <c r="A302" s="65"/>
      <c r="B302" s="266"/>
      <c r="C302" s="266"/>
      <c r="D302" s="139"/>
      <c r="E302" s="113"/>
      <c r="F302" s="79"/>
      <c r="G302" s="79"/>
      <c r="H302" s="79"/>
    </row>
    <row r="303" spans="1:8">
      <c r="A303" s="65"/>
      <c r="B303" s="266"/>
      <c r="C303" s="266"/>
      <c r="D303" s="139"/>
      <c r="E303" s="113"/>
      <c r="F303" s="79"/>
      <c r="G303" s="79"/>
      <c r="H303" s="79"/>
    </row>
    <row r="304" spans="1:8">
      <c r="A304" s="65"/>
      <c r="B304" s="266"/>
      <c r="C304" s="266"/>
      <c r="D304" s="139"/>
      <c r="E304" s="113"/>
      <c r="F304" s="79"/>
      <c r="G304" s="79"/>
      <c r="H304" s="79"/>
    </row>
    <row r="305" spans="1:8">
      <c r="A305" s="65"/>
      <c r="B305" s="266"/>
      <c r="C305" s="266"/>
      <c r="D305" s="139"/>
      <c r="E305" s="113"/>
      <c r="F305" s="79"/>
      <c r="G305" s="79"/>
      <c r="H305" s="79"/>
    </row>
    <row r="306" spans="1:8">
      <c r="A306" s="65"/>
      <c r="B306" s="266"/>
      <c r="C306" s="266"/>
      <c r="D306" s="139"/>
      <c r="E306" s="113"/>
      <c r="F306" s="79"/>
      <c r="G306" s="79"/>
      <c r="H306" s="79"/>
    </row>
    <row r="307" spans="1:8">
      <c r="A307" s="65"/>
      <c r="B307" s="266"/>
      <c r="C307" s="266"/>
      <c r="D307" s="139"/>
      <c r="E307" s="113"/>
      <c r="F307" s="79"/>
      <c r="G307" s="79"/>
      <c r="H307" s="79"/>
    </row>
    <row r="308" spans="1:8">
      <c r="A308" s="65"/>
      <c r="B308" s="266"/>
      <c r="C308" s="266"/>
      <c r="D308" s="139"/>
      <c r="E308" s="113"/>
      <c r="F308" s="79"/>
      <c r="G308" s="79"/>
      <c r="H308" s="79"/>
    </row>
    <row r="309" spans="1:8">
      <c r="A309" s="65"/>
      <c r="B309" s="266"/>
      <c r="C309" s="266"/>
      <c r="D309" s="139"/>
      <c r="E309" s="113"/>
      <c r="F309" s="79"/>
      <c r="G309" s="79"/>
      <c r="H309" s="79"/>
    </row>
    <row r="310" spans="1:8">
      <c r="A310" s="65"/>
      <c r="B310" s="266"/>
      <c r="C310" s="266"/>
      <c r="D310" s="139"/>
      <c r="E310" s="113"/>
      <c r="F310" s="79"/>
      <c r="G310" s="79"/>
      <c r="H310" s="79"/>
    </row>
    <row r="311" spans="1:8">
      <c r="A311" s="65"/>
      <c r="B311" s="266"/>
      <c r="C311" s="266"/>
      <c r="D311" s="139"/>
      <c r="E311" s="113"/>
      <c r="F311" s="79"/>
      <c r="G311" s="79"/>
      <c r="H311" s="79"/>
    </row>
    <row r="312" spans="1:8">
      <c r="A312" s="65"/>
      <c r="B312" s="266"/>
      <c r="C312" s="266"/>
      <c r="D312" s="139"/>
      <c r="E312" s="113"/>
      <c r="F312" s="79"/>
      <c r="G312" s="79"/>
      <c r="H312" s="79"/>
    </row>
    <row r="313" spans="1:8">
      <c r="A313" s="65"/>
      <c r="B313" s="266"/>
      <c r="C313" s="266"/>
      <c r="D313" s="139"/>
      <c r="E313" s="113"/>
      <c r="F313" s="79"/>
      <c r="G313" s="79"/>
      <c r="H313" s="79"/>
    </row>
    <row r="314" spans="1:8">
      <c r="A314" s="65"/>
      <c r="B314" s="266"/>
      <c r="C314" s="266"/>
      <c r="D314" s="139"/>
      <c r="E314" s="113"/>
      <c r="F314" s="79"/>
      <c r="G314" s="79"/>
      <c r="H314" s="79"/>
    </row>
    <row r="315" spans="1:8">
      <c r="A315" s="65"/>
      <c r="B315" s="266"/>
      <c r="C315" s="266"/>
      <c r="D315" s="139"/>
      <c r="E315" s="113"/>
      <c r="F315" s="79"/>
      <c r="G315" s="79"/>
      <c r="H315" s="79"/>
    </row>
    <row r="316" spans="1:8">
      <c r="A316" s="65"/>
      <c r="B316" s="266"/>
      <c r="C316" s="266"/>
      <c r="D316" s="139"/>
      <c r="E316" s="113"/>
      <c r="F316" s="79"/>
      <c r="G316" s="79"/>
      <c r="H316" s="79"/>
    </row>
    <row r="317" spans="1:8">
      <c r="A317" s="65"/>
      <c r="B317" s="266"/>
      <c r="C317" s="266"/>
      <c r="D317" s="139"/>
      <c r="E317" s="113"/>
      <c r="F317" s="79"/>
      <c r="G317" s="79"/>
      <c r="H317" s="79"/>
    </row>
    <row r="318" spans="1:8">
      <c r="A318" s="65"/>
      <c r="B318" s="266"/>
      <c r="C318" s="266"/>
      <c r="D318" s="139"/>
      <c r="E318" s="113"/>
      <c r="F318" s="79"/>
      <c r="G318" s="79"/>
      <c r="H318" s="79"/>
    </row>
    <row r="319" spans="1:8">
      <c r="A319" s="65"/>
      <c r="B319" s="266"/>
      <c r="C319" s="266"/>
      <c r="D319" s="139"/>
      <c r="E319" s="113"/>
      <c r="F319" s="79"/>
      <c r="G319" s="79"/>
      <c r="H319" s="79"/>
    </row>
    <row r="320" spans="1:8">
      <c r="A320" s="65"/>
      <c r="B320" s="266"/>
      <c r="C320" s="266"/>
      <c r="D320" s="139"/>
      <c r="E320" s="113"/>
      <c r="F320" s="79"/>
      <c r="G320" s="79"/>
      <c r="H320" s="79"/>
    </row>
    <row r="321" spans="1:8">
      <c r="A321" s="65"/>
      <c r="B321" s="266"/>
      <c r="C321" s="266"/>
      <c r="D321" s="139"/>
      <c r="E321" s="113"/>
      <c r="F321" s="79"/>
      <c r="G321" s="79"/>
      <c r="H321" s="79"/>
    </row>
    <row r="322" spans="1:8">
      <c r="A322" s="65"/>
      <c r="B322" s="266"/>
      <c r="C322" s="266"/>
      <c r="D322" s="139"/>
      <c r="E322" s="113"/>
      <c r="F322" s="79"/>
      <c r="G322" s="79"/>
      <c r="H322" s="79"/>
    </row>
    <row r="323" spans="1:8">
      <c r="A323" s="65"/>
      <c r="B323" s="266"/>
      <c r="C323" s="266"/>
      <c r="D323" s="139"/>
      <c r="E323" s="113"/>
      <c r="F323" s="79"/>
      <c r="G323" s="79"/>
      <c r="H323" s="79"/>
    </row>
    <row r="324" spans="1:8">
      <c r="A324" s="65"/>
      <c r="B324" s="266"/>
      <c r="C324" s="266"/>
      <c r="D324" s="139"/>
      <c r="E324" s="113"/>
      <c r="F324" s="79"/>
      <c r="G324" s="79"/>
      <c r="H324" s="79"/>
    </row>
    <row r="325" spans="1:8">
      <c r="A325" s="65"/>
      <c r="B325" s="266"/>
      <c r="C325" s="266"/>
      <c r="D325" s="139"/>
      <c r="E325" s="113"/>
      <c r="F325" s="79"/>
      <c r="G325" s="79"/>
      <c r="H325" s="79"/>
    </row>
    <row r="326" spans="1:8">
      <c r="A326" s="65"/>
      <c r="B326" s="266"/>
      <c r="C326" s="266"/>
      <c r="D326" s="139"/>
      <c r="E326" s="113"/>
      <c r="F326" s="79"/>
      <c r="G326" s="79"/>
      <c r="H326" s="79"/>
    </row>
    <row r="327" spans="1:8">
      <c r="A327" s="65"/>
      <c r="B327" s="266"/>
      <c r="C327" s="266"/>
      <c r="D327" s="139"/>
      <c r="E327" s="113"/>
      <c r="F327" s="79"/>
      <c r="G327" s="79"/>
      <c r="H327" s="79"/>
    </row>
    <row r="328" spans="1:8">
      <c r="A328" s="65"/>
      <c r="B328" s="266"/>
      <c r="C328" s="266"/>
      <c r="D328" s="139"/>
      <c r="E328" s="113"/>
      <c r="F328" s="79"/>
      <c r="G328" s="79"/>
      <c r="H328" s="79"/>
    </row>
    <row r="329" spans="1:8">
      <c r="A329" s="65"/>
      <c r="B329" s="266"/>
      <c r="C329" s="266"/>
      <c r="D329" s="139"/>
      <c r="E329" s="113"/>
      <c r="F329" s="79"/>
      <c r="G329" s="79"/>
      <c r="H329" s="79"/>
    </row>
    <row r="330" spans="1:8">
      <c r="A330" s="65"/>
      <c r="B330" s="266"/>
      <c r="C330" s="266"/>
      <c r="D330" s="139"/>
      <c r="E330" s="113"/>
      <c r="F330" s="79"/>
      <c r="G330" s="79"/>
      <c r="H330" s="79"/>
    </row>
    <row r="331" spans="1:8">
      <c r="A331" s="65"/>
      <c r="B331" s="266"/>
      <c r="C331" s="266"/>
      <c r="D331" s="139"/>
      <c r="E331" s="113"/>
      <c r="F331" s="79"/>
      <c r="G331" s="79"/>
      <c r="H331" s="79"/>
    </row>
    <row r="332" spans="1:8">
      <c r="A332" s="65"/>
      <c r="B332" s="266"/>
      <c r="C332" s="266"/>
      <c r="D332" s="139"/>
      <c r="E332" s="113"/>
      <c r="F332" s="79"/>
      <c r="G332" s="79"/>
      <c r="H332" s="79"/>
    </row>
    <row r="333" spans="1:8">
      <c r="A333" s="65"/>
      <c r="B333" s="266"/>
      <c r="C333" s="266"/>
      <c r="D333" s="139"/>
      <c r="E333" s="113"/>
      <c r="F333" s="79"/>
      <c r="G333" s="79"/>
      <c r="H333" s="79"/>
    </row>
    <row r="334" spans="1:8">
      <c r="A334" s="65"/>
      <c r="B334" s="266"/>
      <c r="C334" s="266"/>
      <c r="D334" s="139"/>
      <c r="E334" s="113"/>
      <c r="F334" s="79"/>
      <c r="G334" s="79"/>
      <c r="H334" s="79"/>
    </row>
    <row r="335" spans="1:8">
      <c r="A335" s="65"/>
      <c r="B335" s="266"/>
      <c r="C335" s="266"/>
      <c r="D335" s="139"/>
      <c r="E335" s="113"/>
      <c r="F335" s="79"/>
      <c r="G335" s="79"/>
      <c r="H335" s="79"/>
    </row>
    <row r="336" spans="1:8">
      <c r="A336" s="65"/>
      <c r="B336" s="266"/>
      <c r="C336" s="266"/>
      <c r="D336" s="139"/>
      <c r="E336" s="113"/>
      <c r="F336" s="79"/>
      <c r="G336" s="79"/>
      <c r="H336" s="79"/>
    </row>
    <row r="337" spans="1:8">
      <c r="A337" s="65"/>
      <c r="B337" s="266"/>
      <c r="C337" s="266"/>
      <c r="D337" s="139"/>
      <c r="E337" s="113"/>
      <c r="F337" s="79"/>
      <c r="G337" s="79"/>
      <c r="H337" s="79"/>
    </row>
    <row r="338" spans="1:8">
      <c r="A338" s="65"/>
      <c r="B338" s="266"/>
      <c r="C338" s="266"/>
      <c r="D338" s="139"/>
      <c r="E338" s="113"/>
      <c r="F338" s="79"/>
      <c r="G338" s="79"/>
      <c r="H338" s="79"/>
    </row>
    <row r="339" spans="1:8">
      <c r="A339" s="65"/>
      <c r="B339" s="266"/>
      <c r="C339" s="266"/>
      <c r="D339" s="139"/>
      <c r="E339" s="113"/>
      <c r="F339" s="79"/>
      <c r="G339" s="79"/>
      <c r="H339" s="79"/>
    </row>
    <row r="340" spans="1:8">
      <c r="A340" s="65"/>
      <c r="B340" s="266"/>
      <c r="C340" s="266"/>
      <c r="D340" s="139"/>
      <c r="E340" s="113"/>
      <c r="F340" s="79"/>
      <c r="G340" s="79"/>
      <c r="H340" s="79"/>
    </row>
    <row r="341" spans="1:8">
      <c r="A341" s="65"/>
      <c r="B341" s="266"/>
      <c r="C341" s="266"/>
      <c r="D341" s="139"/>
      <c r="E341" s="113"/>
      <c r="F341" s="79"/>
      <c r="G341" s="79"/>
      <c r="H341" s="79"/>
    </row>
    <row r="342" spans="1:8">
      <c r="A342" s="65"/>
      <c r="B342" s="266"/>
      <c r="C342" s="266"/>
      <c r="D342" s="139"/>
      <c r="E342" s="113"/>
      <c r="F342" s="79"/>
      <c r="G342" s="79"/>
      <c r="H342" s="79"/>
    </row>
    <row r="343" spans="1:8">
      <c r="A343" s="65"/>
      <c r="B343" s="266"/>
      <c r="C343" s="266"/>
      <c r="D343" s="139"/>
      <c r="E343" s="113"/>
      <c r="F343" s="79"/>
      <c r="G343" s="79"/>
      <c r="H343" s="79"/>
    </row>
    <row r="344" spans="1:8">
      <c r="A344" s="65"/>
      <c r="B344" s="266"/>
      <c r="C344" s="266"/>
      <c r="D344" s="139"/>
      <c r="E344" s="113"/>
      <c r="F344" s="79"/>
      <c r="G344" s="79"/>
      <c r="H344" s="79"/>
    </row>
    <row r="345" spans="1:8">
      <c r="A345" s="65"/>
      <c r="B345" s="266"/>
      <c r="C345" s="266"/>
      <c r="D345" s="139"/>
      <c r="E345" s="113"/>
      <c r="F345" s="79"/>
      <c r="G345" s="79"/>
      <c r="H345" s="79"/>
    </row>
    <row r="346" spans="1:8">
      <c r="A346" s="65"/>
      <c r="B346" s="266"/>
      <c r="C346" s="266"/>
      <c r="D346" s="139"/>
      <c r="E346" s="113"/>
      <c r="F346" s="79"/>
      <c r="G346" s="79"/>
      <c r="H346" s="79"/>
    </row>
    <row r="347" spans="1:8">
      <c r="A347" s="65"/>
      <c r="B347" s="266"/>
      <c r="C347" s="266"/>
      <c r="D347" s="139"/>
      <c r="E347" s="113"/>
      <c r="F347" s="79"/>
      <c r="G347" s="79"/>
      <c r="H347" s="79"/>
    </row>
    <row r="348" spans="1:8">
      <c r="A348" s="65"/>
      <c r="B348" s="266"/>
      <c r="C348" s="266"/>
      <c r="D348" s="139"/>
      <c r="E348" s="113"/>
      <c r="F348" s="79"/>
      <c r="G348" s="79"/>
      <c r="H348" s="79"/>
    </row>
    <row r="349" spans="1:8">
      <c r="A349" s="65"/>
      <c r="B349" s="266"/>
      <c r="C349" s="266"/>
      <c r="D349" s="139"/>
      <c r="E349" s="113"/>
      <c r="F349" s="79"/>
      <c r="G349" s="79"/>
      <c r="H349" s="79"/>
    </row>
    <row r="350" spans="1:8">
      <c r="A350" s="65"/>
      <c r="B350" s="266"/>
      <c r="C350" s="266"/>
      <c r="D350" s="139"/>
      <c r="E350" s="113"/>
      <c r="F350" s="79"/>
      <c r="G350" s="79"/>
      <c r="H350" s="79"/>
    </row>
    <row r="351" spans="1:8">
      <c r="A351" s="65"/>
      <c r="B351" s="266"/>
      <c r="C351" s="266"/>
      <c r="D351" s="139"/>
      <c r="E351" s="113"/>
      <c r="F351" s="79"/>
      <c r="G351" s="79"/>
      <c r="H351" s="79"/>
    </row>
    <row r="352" spans="1:8">
      <c r="A352" s="65"/>
      <c r="B352" s="266"/>
      <c r="C352" s="266"/>
      <c r="D352" s="139"/>
      <c r="E352" s="113"/>
      <c r="F352" s="79"/>
      <c r="G352" s="79"/>
      <c r="H352" s="79"/>
    </row>
    <row r="353" spans="1:8">
      <c r="A353" s="65"/>
      <c r="B353" s="266"/>
      <c r="C353" s="266"/>
      <c r="D353" s="139"/>
      <c r="E353" s="113"/>
      <c r="F353" s="79"/>
      <c r="G353" s="79"/>
      <c r="H353" s="79"/>
    </row>
    <row r="354" spans="1:8">
      <c r="A354" s="65"/>
      <c r="B354" s="266"/>
      <c r="C354" s="266"/>
      <c r="D354" s="139"/>
      <c r="E354" s="113"/>
      <c r="F354" s="79"/>
      <c r="G354" s="79"/>
      <c r="H354" s="79"/>
    </row>
    <row r="355" spans="1:8">
      <c r="A355" s="65"/>
      <c r="B355" s="266"/>
      <c r="C355" s="266"/>
      <c r="D355" s="139"/>
      <c r="E355" s="113"/>
      <c r="F355" s="79"/>
      <c r="G355" s="79"/>
      <c r="H355" s="79"/>
    </row>
    <row r="356" spans="1:8">
      <c r="A356" s="65"/>
      <c r="B356" s="266"/>
      <c r="C356" s="266"/>
      <c r="D356" s="139"/>
      <c r="E356" s="113"/>
      <c r="F356" s="79"/>
      <c r="G356" s="79"/>
      <c r="H356" s="79"/>
    </row>
    <row r="357" spans="1:8">
      <c r="A357" s="65"/>
      <c r="B357" s="266"/>
      <c r="C357" s="266"/>
      <c r="D357" s="139"/>
      <c r="E357" s="113"/>
      <c r="F357" s="79"/>
      <c r="G357" s="79"/>
      <c r="H357" s="79"/>
    </row>
    <row r="358" spans="1:8">
      <c r="A358" s="65"/>
      <c r="B358" s="266"/>
      <c r="C358" s="266"/>
      <c r="D358" s="139"/>
      <c r="E358" s="113"/>
      <c r="F358" s="79"/>
      <c r="G358" s="79"/>
      <c r="H358" s="79"/>
    </row>
    <row r="359" spans="1:8">
      <c r="A359" s="65"/>
      <c r="B359" s="266"/>
      <c r="C359" s="266"/>
      <c r="D359" s="139"/>
      <c r="E359" s="113"/>
      <c r="F359" s="79"/>
      <c r="G359" s="79"/>
      <c r="H359" s="79"/>
    </row>
    <row r="360" spans="1:8">
      <c r="A360" s="65"/>
      <c r="B360" s="266"/>
      <c r="C360" s="266"/>
      <c r="D360" s="139"/>
      <c r="E360" s="113"/>
      <c r="F360" s="79"/>
      <c r="G360" s="79"/>
      <c r="H360" s="79"/>
    </row>
    <row r="361" spans="1:8">
      <c r="A361" s="65"/>
      <c r="B361" s="266"/>
      <c r="C361" s="266"/>
      <c r="D361" s="139"/>
      <c r="E361" s="113"/>
      <c r="F361" s="79"/>
      <c r="G361" s="79"/>
      <c r="H361" s="79"/>
    </row>
    <row r="362" spans="1:8">
      <c r="A362" s="65"/>
      <c r="B362" s="266"/>
      <c r="C362" s="266"/>
      <c r="D362" s="139"/>
      <c r="E362" s="113"/>
      <c r="F362" s="79"/>
      <c r="G362" s="79"/>
      <c r="H362" s="79"/>
    </row>
    <row r="363" spans="1:8">
      <c r="A363" s="65"/>
      <c r="B363" s="266"/>
      <c r="C363" s="266"/>
      <c r="D363" s="139"/>
      <c r="E363" s="113"/>
      <c r="F363" s="79"/>
      <c r="G363" s="79"/>
      <c r="H363" s="79"/>
    </row>
    <row r="364" spans="1:8">
      <c r="A364" s="65"/>
      <c r="B364" s="266"/>
      <c r="C364" s="266"/>
      <c r="D364" s="139"/>
      <c r="E364" s="113"/>
      <c r="F364" s="79"/>
      <c r="G364" s="79"/>
      <c r="H364" s="79"/>
    </row>
    <row r="365" spans="1:8">
      <c r="A365" s="65"/>
      <c r="B365" s="266"/>
      <c r="C365" s="266"/>
      <c r="D365" s="139"/>
      <c r="E365" s="113"/>
      <c r="F365" s="79"/>
      <c r="G365" s="79"/>
      <c r="H365" s="79"/>
    </row>
    <row r="366" spans="1:8">
      <c r="A366" s="65"/>
      <c r="B366" s="266"/>
      <c r="C366" s="266"/>
      <c r="D366" s="139"/>
      <c r="E366" s="113"/>
      <c r="F366" s="79"/>
      <c r="G366" s="79"/>
      <c r="H366" s="79"/>
    </row>
    <row r="367" spans="1:8">
      <c r="A367" s="65"/>
      <c r="B367" s="266"/>
      <c r="C367" s="266"/>
      <c r="D367" s="139"/>
      <c r="E367" s="113"/>
      <c r="F367" s="79"/>
      <c r="G367" s="79"/>
      <c r="H367" s="79"/>
    </row>
    <row r="368" spans="1:8">
      <c r="A368" s="65"/>
      <c r="B368" s="266"/>
      <c r="C368" s="266"/>
      <c r="D368" s="139"/>
      <c r="E368" s="113"/>
      <c r="F368" s="79"/>
      <c r="G368" s="79"/>
      <c r="H368" s="79"/>
    </row>
    <row r="369" spans="1:8">
      <c r="A369" s="65"/>
      <c r="B369" s="266"/>
      <c r="C369" s="266"/>
      <c r="D369" s="139"/>
      <c r="E369" s="113"/>
      <c r="F369" s="79"/>
      <c r="G369" s="79"/>
      <c r="H369" s="79"/>
    </row>
    <row r="370" spans="1:8">
      <c r="A370" s="65"/>
      <c r="B370" s="266"/>
      <c r="C370" s="266"/>
      <c r="D370" s="139"/>
      <c r="E370" s="113"/>
      <c r="F370" s="79"/>
      <c r="G370" s="79"/>
      <c r="H370" s="79"/>
    </row>
    <row r="371" spans="1:8">
      <c r="A371" s="65"/>
      <c r="B371" s="266"/>
      <c r="C371" s="266"/>
      <c r="D371" s="139"/>
      <c r="E371" s="113"/>
      <c r="F371" s="79"/>
      <c r="G371" s="79"/>
      <c r="H371" s="79"/>
    </row>
    <row r="372" spans="1:8">
      <c r="A372" s="65"/>
      <c r="B372" s="266"/>
      <c r="C372" s="266"/>
      <c r="D372" s="139"/>
      <c r="E372" s="113"/>
      <c r="F372" s="79"/>
      <c r="G372" s="79"/>
      <c r="H372" s="79"/>
    </row>
    <row r="373" spans="1:8">
      <c r="A373" s="65"/>
      <c r="B373" s="266"/>
      <c r="C373" s="266"/>
      <c r="D373" s="139"/>
      <c r="E373" s="113"/>
      <c r="F373" s="79"/>
      <c r="G373" s="79"/>
      <c r="H373" s="79"/>
    </row>
    <row r="374" spans="1:8">
      <c r="A374" s="65"/>
      <c r="B374" s="266"/>
      <c r="C374" s="266"/>
      <c r="D374" s="139"/>
      <c r="E374" s="113"/>
      <c r="F374" s="79"/>
      <c r="G374" s="79"/>
      <c r="H374" s="79"/>
    </row>
    <row r="375" spans="1:8">
      <c r="A375" s="65"/>
      <c r="B375" s="266"/>
      <c r="C375" s="266"/>
      <c r="D375" s="139"/>
      <c r="E375" s="113"/>
      <c r="F375" s="79"/>
      <c r="G375" s="79"/>
      <c r="H375" s="79"/>
    </row>
    <row r="376" spans="1:8">
      <c r="A376" s="65"/>
      <c r="B376" s="266"/>
      <c r="C376" s="266"/>
      <c r="D376" s="139"/>
      <c r="E376" s="113"/>
      <c r="F376" s="79"/>
      <c r="G376" s="79"/>
      <c r="H376" s="79"/>
    </row>
    <row r="377" spans="1:8">
      <c r="A377" s="65"/>
      <c r="B377" s="266"/>
      <c r="C377" s="266"/>
      <c r="D377" s="139"/>
      <c r="E377" s="113"/>
      <c r="F377" s="79"/>
      <c r="G377" s="79"/>
      <c r="H377" s="79"/>
    </row>
    <row r="378" spans="1:8">
      <c r="A378" s="65"/>
      <c r="B378" s="266"/>
      <c r="C378" s="266"/>
      <c r="D378" s="139"/>
      <c r="E378" s="113"/>
      <c r="F378" s="79"/>
      <c r="G378" s="79"/>
      <c r="H378" s="79"/>
    </row>
    <row r="379" spans="1:8">
      <c r="A379" s="65"/>
      <c r="B379" s="266"/>
      <c r="C379" s="266"/>
      <c r="D379" s="139"/>
      <c r="E379" s="113"/>
      <c r="F379" s="79"/>
      <c r="G379" s="79"/>
      <c r="H379" s="79"/>
    </row>
    <row r="380" spans="1:8">
      <c r="A380" s="65"/>
      <c r="B380" s="266"/>
      <c r="C380" s="266"/>
      <c r="D380" s="139"/>
      <c r="E380" s="113"/>
      <c r="F380" s="79"/>
      <c r="G380" s="79"/>
      <c r="H380" s="79"/>
    </row>
    <row r="381" spans="1:8">
      <c r="A381" s="65"/>
      <c r="B381" s="266"/>
      <c r="C381" s="266"/>
      <c r="D381" s="139"/>
      <c r="E381" s="113"/>
      <c r="F381" s="79"/>
      <c r="G381" s="79"/>
      <c r="H381" s="79"/>
    </row>
    <row r="382" spans="1:8">
      <c r="A382" s="65"/>
      <c r="B382" s="266"/>
      <c r="C382" s="266"/>
      <c r="D382" s="139"/>
      <c r="E382" s="113"/>
      <c r="F382" s="79"/>
      <c r="G382" s="79"/>
      <c r="H382" s="79"/>
    </row>
    <row r="383" spans="1:8">
      <c r="A383" s="65"/>
      <c r="B383" s="266"/>
      <c r="C383" s="266"/>
      <c r="D383" s="139"/>
      <c r="E383" s="113"/>
      <c r="F383" s="79"/>
      <c r="G383" s="79"/>
      <c r="H383" s="79"/>
    </row>
    <row r="384" spans="1:8">
      <c r="A384" s="65"/>
      <c r="B384" s="266"/>
      <c r="C384" s="266"/>
      <c r="D384" s="139"/>
      <c r="E384" s="113"/>
      <c r="F384" s="79"/>
      <c r="G384" s="79"/>
      <c r="H384" s="79"/>
    </row>
    <row r="385" spans="1:8">
      <c r="A385" s="65"/>
      <c r="B385" s="266"/>
      <c r="C385" s="266"/>
      <c r="D385" s="139"/>
      <c r="E385" s="113"/>
      <c r="F385" s="79"/>
      <c r="G385" s="79"/>
      <c r="H385" s="79"/>
    </row>
    <row r="386" spans="1:8">
      <c r="A386" s="65"/>
      <c r="B386" s="266"/>
      <c r="C386" s="266"/>
      <c r="D386" s="139"/>
      <c r="E386" s="113"/>
      <c r="F386" s="79"/>
      <c r="G386" s="79"/>
      <c r="H386" s="79"/>
    </row>
    <row r="387" spans="1:8">
      <c r="A387" s="65"/>
      <c r="B387" s="266"/>
      <c r="C387" s="266"/>
      <c r="D387" s="139"/>
      <c r="E387" s="113"/>
      <c r="F387" s="79"/>
      <c r="G387" s="79"/>
      <c r="H387" s="79"/>
    </row>
    <row r="388" spans="1:8">
      <c r="A388" s="65"/>
      <c r="B388" s="266"/>
      <c r="C388" s="266"/>
      <c r="D388" s="139"/>
      <c r="E388" s="113"/>
      <c r="F388" s="79"/>
      <c r="G388" s="79"/>
      <c r="H388" s="79"/>
    </row>
    <row r="389" spans="1:8">
      <c r="A389" s="65"/>
      <c r="B389" s="266"/>
      <c r="C389" s="266"/>
      <c r="D389" s="139"/>
      <c r="E389" s="113"/>
      <c r="F389" s="79"/>
      <c r="G389" s="79"/>
      <c r="H389" s="79"/>
    </row>
    <row r="390" spans="1:8">
      <c r="A390" s="65"/>
      <c r="B390" s="266"/>
      <c r="C390" s="266"/>
      <c r="D390" s="139"/>
      <c r="E390" s="113"/>
      <c r="F390" s="79"/>
      <c r="G390" s="79"/>
      <c r="H390" s="79"/>
    </row>
    <row r="391" spans="1:8">
      <c r="A391" s="65"/>
      <c r="B391" s="266"/>
      <c r="C391" s="266"/>
      <c r="D391" s="139"/>
      <c r="E391" s="113"/>
      <c r="F391" s="79"/>
      <c r="G391" s="79"/>
      <c r="H391" s="79"/>
    </row>
    <row r="392" spans="1:8">
      <c r="A392" s="65"/>
      <c r="B392" s="266"/>
      <c r="C392" s="266"/>
      <c r="D392" s="139"/>
      <c r="E392" s="113"/>
      <c r="F392" s="79"/>
      <c r="G392" s="79"/>
      <c r="H392" s="79"/>
    </row>
    <row r="393" spans="1:8">
      <c r="A393" s="65"/>
      <c r="B393" s="266"/>
      <c r="C393" s="266"/>
      <c r="D393" s="139"/>
      <c r="E393" s="113"/>
      <c r="F393" s="79"/>
      <c r="G393" s="79"/>
      <c r="H393" s="79"/>
    </row>
    <row r="394" spans="1:8">
      <c r="A394" s="65"/>
      <c r="B394" s="266"/>
      <c r="C394" s="266"/>
      <c r="D394" s="139"/>
      <c r="E394" s="113"/>
      <c r="F394" s="79"/>
      <c r="G394" s="79"/>
      <c r="H394" s="79"/>
    </row>
    <row r="395" spans="1:8">
      <c r="A395" s="65"/>
      <c r="B395" s="266"/>
      <c r="C395" s="266"/>
      <c r="D395" s="139"/>
      <c r="E395" s="113"/>
      <c r="F395" s="79"/>
      <c r="G395" s="79"/>
      <c r="H395" s="79"/>
    </row>
    <row r="396" spans="1:8">
      <c r="A396" s="65"/>
      <c r="B396" s="266"/>
      <c r="C396" s="266"/>
      <c r="D396" s="139"/>
      <c r="E396" s="113"/>
      <c r="F396" s="79"/>
      <c r="G396" s="79"/>
      <c r="H396" s="79"/>
    </row>
    <row r="397" spans="1:8">
      <c r="A397" s="65"/>
      <c r="B397" s="266"/>
      <c r="C397" s="266"/>
      <c r="D397" s="139"/>
      <c r="E397" s="113"/>
      <c r="F397" s="79"/>
      <c r="G397" s="79"/>
      <c r="H397" s="79"/>
    </row>
    <row r="398" spans="1:8">
      <c r="A398" s="65"/>
      <c r="B398" s="266"/>
      <c r="C398" s="266"/>
      <c r="D398" s="139"/>
      <c r="E398" s="113"/>
      <c r="F398" s="79"/>
      <c r="G398" s="79"/>
      <c r="H398" s="79"/>
    </row>
    <row r="399" spans="1:8">
      <c r="A399" s="65"/>
      <c r="B399" s="266"/>
      <c r="C399" s="266"/>
      <c r="D399" s="139"/>
      <c r="E399" s="113"/>
      <c r="F399" s="79"/>
      <c r="G399" s="79"/>
      <c r="H399" s="79"/>
    </row>
    <row r="400" spans="1:8">
      <c r="A400" s="65"/>
      <c r="B400" s="266"/>
      <c r="C400" s="266"/>
      <c r="D400" s="139"/>
      <c r="E400" s="113"/>
      <c r="F400" s="79"/>
      <c r="G400" s="79"/>
      <c r="H400" s="79"/>
    </row>
    <row r="401" spans="1:8">
      <c r="A401" s="65"/>
      <c r="B401" s="266"/>
      <c r="C401" s="266"/>
      <c r="D401" s="139"/>
      <c r="E401" s="113"/>
      <c r="F401" s="79"/>
      <c r="G401" s="79"/>
      <c r="H401" s="79"/>
    </row>
    <row r="402" spans="1:8">
      <c r="A402" s="65"/>
      <c r="B402" s="266"/>
      <c r="C402" s="266"/>
      <c r="D402" s="139"/>
      <c r="E402" s="113"/>
      <c r="F402" s="79"/>
      <c r="G402" s="79"/>
      <c r="H402" s="79"/>
    </row>
    <row r="403" spans="1:8">
      <c r="A403" s="65"/>
      <c r="B403" s="266"/>
      <c r="C403" s="266"/>
      <c r="D403" s="139"/>
      <c r="E403" s="113"/>
      <c r="F403" s="79"/>
      <c r="G403" s="79"/>
      <c r="H403" s="79"/>
    </row>
    <row r="404" spans="1:8">
      <c r="A404" s="65"/>
      <c r="B404" s="266"/>
      <c r="C404" s="266"/>
      <c r="D404" s="139"/>
      <c r="E404" s="113"/>
      <c r="F404" s="79"/>
      <c r="G404" s="79"/>
      <c r="H404" s="79"/>
    </row>
    <row r="405" spans="1:8">
      <c r="A405" s="65"/>
      <c r="B405" s="266"/>
      <c r="C405" s="266"/>
      <c r="D405" s="139"/>
      <c r="E405" s="113"/>
      <c r="F405" s="79"/>
      <c r="G405" s="79"/>
      <c r="H405" s="79"/>
    </row>
    <row r="406" spans="1:8">
      <c r="A406" s="65"/>
      <c r="B406" s="266"/>
      <c r="C406" s="266"/>
      <c r="D406" s="139"/>
      <c r="E406" s="113"/>
      <c r="F406" s="79"/>
      <c r="G406" s="79"/>
      <c r="H406" s="79"/>
    </row>
    <row r="407" spans="1:8">
      <c r="A407" s="65"/>
      <c r="B407" s="266"/>
      <c r="C407" s="266"/>
      <c r="D407" s="139"/>
      <c r="E407" s="113"/>
      <c r="F407" s="79"/>
      <c r="G407" s="79"/>
      <c r="H407" s="79"/>
    </row>
    <row r="408" spans="1:8">
      <c r="A408" s="65"/>
      <c r="B408" s="266"/>
      <c r="C408" s="266"/>
      <c r="D408" s="139"/>
      <c r="E408" s="113"/>
      <c r="F408" s="79"/>
      <c r="G408" s="79"/>
      <c r="H408" s="79"/>
    </row>
    <row r="409" spans="1:8">
      <c r="A409" s="65"/>
      <c r="B409" s="266"/>
      <c r="C409" s="266"/>
      <c r="D409" s="139"/>
      <c r="E409" s="113"/>
      <c r="F409" s="79"/>
      <c r="G409" s="79"/>
      <c r="H409" s="79"/>
    </row>
    <row r="410" spans="1:8">
      <c r="A410" s="65"/>
      <c r="B410" s="266"/>
      <c r="C410" s="266"/>
      <c r="D410" s="139"/>
      <c r="E410" s="113"/>
      <c r="F410" s="79"/>
      <c r="G410" s="79"/>
      <c r="H410" s="79"/>
    </row>
    <row r="411" spans="1:8">
      <c r="A411" s="65"/>
      <c r="B411" s="266"/>
      <c r="C411" s="266"/>
      <c r="D411" s="139"/>
      <c r="E411" s="113"/>
      <c r="F411" s="79"/>
      <c r="G411" s="79"/>
      <c r="H411" s="79"/>
    </row>
    <row r="412" spans="1:8">
      <c r="A412" s="65"/>
      <c r="B412" s="266"/>
      <c r="C412" s="266"/>
      <c r="D412" s="139"/>
      <c r="E412" s="113"/>
      <c r="F412" s="79"/>
      <c r="G412" s="79"/>
      <c r="H412" s="79"/>
    </row>
    <row r="413" spans="1:8">
      <c r="A413" s="65"/>
      <c r="B413" s="266"/>
      <c r="C413" s="266"/>
      <c r="D413" s="139"/>
      <c r="E413" s="113"/>
      <c r="F413" s="79"/>
      <c r="G413" s="79"/>
      <c r="H413" s="79"/>
    </row>
    <row r="414" spans="1:8">
      <c r="A414" s="65"/>
      <c r="B414" s="266"/>
      <c r="C414" s="266"/>
      <c r="D414" s="139"/>
      <c r="E414" s="113"/>
      <c r="F414" s="79"/>
      <c r="G414" s="79"/>
      <c r="H414" s="79"/>
    </row>
    <row r="415" spans="1:8">
      <c r="A415" s="65"/>
      <c r="B415" s="266"/>
      <c r="C415" s="266"/>
      <c r="D415" s="139"/>
      <c r="E415" s="113"/>
      <c r="F415" s="79"/>
      <c r="G415" s="79"/>
      <c r="H415" s="79"/>
    </row>
    <row r="416" spans="1:8">
      <c r="A416" s="65"/>
      <c r="B416" s="266"/>
      <c r="C416" s="266"/>
      <c r="D416" s="139"/>
      <c r="E416" s="113"/>
      <c r="F416" s="79"/>
      <c r="G416" s="79"/>
      <c r="H416" s="79"/>
    </row>
    <row r="417" spans="1:8">
      <c r="A417" s="65"/>
      <c r="B417" s="266"/>
      <c r="C417" s="266"/>
      <c r="D417" s="139"/>
      <c r="E417" s="113"/>
      <c r="F417" s="79"/>
      <c r="G417" s="79"/>
      <c r="H417" s="79"/>
    </row>
    <row r="418" spans="1:8">
      <c r="A418" s="65"/>
      <c r="B418" s="266"/>
      <c r="C418" s="266"/>
      <c r="D418" s="139"/>
      <c r="E418" s="113"/>
      <c r="F418" s="79"/>
      <c r="G418" s="79"/>
      <c r="H418" s="79"/>
    </row>
    <row r="419" spans="1:8">
      <c r="A419" s="65"/>
      <c r="B419" s="266"/>
      <c r="C419" s="266"/>
      <c r="D419" s="139"/>
      <c r="E419" s="113"/>
      <c r="F419" s="79"/>
      <c r="G419" s="79"/>
      <c r="H419" s="79"/>
    </row>
    <row r="420" spans="1:8">
      <c r="A420" s="65"/>
      <c r="B420" s="266"/>
      <c r="C420" s="266"/>
      <c r="D420" s="139"/>
      <c r="E420" s="113"/>
      <c r="F420" s="79"/>
      <c r="G420" s="79"/>
      <c r="H420" s="79"/>
    </row>
    <row r="421" spans="1:8">
      <c r="A421" s="65"/>
      <c r="B421" s="266"/>
      <c r="C421" s="266"/>
      <c r="D421" s="139"/>
      <c r="E421" s="113"/>
      <c r="F421" s="79"/>
      <c r="G421" s="79"/>
      <c r="H421" s="79"/>
    </row>
    <row r="422" spans="1:8">
      <c r="A422" s="65"/>
      <c r="B422" s="266"/>
      <c r="C422" s="266"/>
      <c r="D422" s="139"/>
      <c r="E422" s="113"/>
      <c r="F422" s="79"/>
      <c r="G422" s="79"/>
      <c r="H422" s="79"/>
    </row>
    <row r="423" spans="1:8">
      <c r="A423" s="65"/>
      <c r="B423" s="266"/>
      <c r="C423" s="266"/>
      <c r="D423" s="139"/>
      <c r="E423" s="113"/>
      <c r="F423" s="79"/>
      <c r="G423" s="79"/>
      <c r="H423" s="79"/>
    </row>
    <row r="424" spans="1:8">
      <c r="A424" s="65"/>
      <c r="B424" s="266"/>
      <c r="C424" s="266"/>
      <c r="D424" s="139"/>
      <c r="E424" s="113"/>
      <c r="F424" s="79"/>
      <c r="G424" s="79"/>
      <c r="H424" s="79"/>
    </row>
    <row r="425" spans="1:8">
      <c r="A425" s="65"/>
      <c r="B425" s="266"/>
      <c r="C425" s="266"/>
      <c r="D425" s="139"/>
      <c r="E425" s="113"/>
      <c r="F425" s="79"/>
      <c r="G425" s="79"/>
      <c r="H425" s="79"/>
    </row>
    <row r="426" spans="1:8">
      <c r="A426" s="65"/>
      <c r="B426" s="266"/>
      <c r="C426" s="266"/>
      <c r="D426" s="139"/>
      <c r="E426" s="113"/>
      <c r="F426" s="79"/>
      <c r="G426" s="79"/>
      <c r="H426" s="79"/>
    </row>
    <row r="427" spans="1:8">
      <c r="A427" s="65"/>
      <c r="B427" s="266"/>
      <c r="C427" s="266"/>
      <c r="D427" s="139"/>
      <c r="E427" s="113"/>
      <c r="F427" s="79"/>
      <c r="G427" s="79"/>
      <c r="H427" s="79"/>
    </row>
    <row r="428" spans="1:8">
      <c r="A428" s="65"/>
      <c r="B428" s="266"/>
      <c r="C428" s="266"/>
      <c r="D428" s="139"/>
      <c r="E428" s="113"/>
      <c r="F428" s="79"/>
      <c r="G428" s="79"/>
      <c r="H428" s="79"/>
    </row>
    <row r="429" spans="1:8">
      <c r="A429" s="65"/>
      <c r="B429" s="266"/>
      <c r="C429" s="266"/>
      <c r="D429" s="139"/>
      <c r="E429" s="113"/>
      <c r="F429" s="79"/>
      <c r="G429" s="79"/>
      <c r="H429" s="79"/>
    </row>
    <row r="430" spans="1:8">
      <c r="A430" s="65"/>
      <c r="B430" s="266"/>
      <c r="C430" s="266"/>
      <c r="D430" s="139"/>
      <c r="E430" s="113"/>
      <c r="F430" s="79"/>
      <c r="G430" s="79"/>
      <c r="H430" s="79"/>
    </row>
    <row r="431" spans="1:8">
      <c r="A431" s="65"/>
      <c r="B431" s="266"/>
      <c r="C431" s="266"/>
      <c r="D431" s="139"/>
      <c r="E431" s="113"/>
      <c r="F431" s="79"/>
      <c r="G431" s="79"/>
      <c r="H431" s="79"/>
    </row>
    <row r="432" spans="1:8">
      <c r="A432" s="65"/>
      <c r="B432" s="266"/>
      <c r="C432" s="266"/>
      <c r="D432" s="139"/>
      <c r="E432" s="113"/>
      <c r="F432" s="79"/>
      <c r="G432" s="79"/>
      <c r="H432" s="79"/>
    </row>
    <row r="433" spans="1:8">
      <c r="A433" s="65"/>
      <c r="B433" s="266"/>
      <c r="C433" s="266"/>
      <c r="D433" s="139"/>
      <c r="E433" s="113"/>
      <c r="F433" s="79"/>
      <c r="G433" s="79"/>
      <c r="H433" s="79"/>
    </row>
    <row r="434" spans="1:8">
      <c r="A434" s="65"/>
      <c r="B434" s="266"/>
      <c r="C434" s="266"/>
      <c r="D434" s="139"/>
      <c r="E434" s="113"/>
      <c r="F434" s="79"/>
      <c r="G434" s="79"/>
      <c r="H434" s="79"/>
    </row>
    <row r="435" spans="1:8">
      <c r="A435" s="65"/>
      <c r="B435" s="266"/>
      <c r="C435" s="266"/>
      <c r="D435" s="139"/>
      <c r="E435" s="113"/>
      <c r="F435" s="79"/>
      <c r="G435" s="79"/>
      <c r="H435" s="79"/>
    </row>
    <row r="436" spans="1:8">
      <c r="A436" s="65"/>
      <c r="B436" s="266"/>
      <c r="C436" s="266"/>
      <c r="D436" s="139"/>
      <c r="E436" s="113"/>
      <c r="F436" s="79"/>
      <c r="G436" s="79"/>
      <c r="H436" s="79"/>
    </row>
    <row r="437" spans="1:8">
      <c r="A437" s="65"/>
      <c r="B437" s="266"/>
      <c r="C437" s="266"/>
      <c r="D437" s="139"/>
      <c r="E437" s="113"/>
      <c r="F437" s="79"/>
      <c r="G437" s="79"/>
      <c r="H437" s="79"/>
    </row>
    <row r="438" spans="1:8">
      <c r="A438" s="65"/>
      <c r="B438" s="266"/>
      <c r="C438" s="266"/>
      <c r="D438" s="139"/>
      <c r="E438" s="113"/>
      <c r="F438" s="79"/>
      <c r="G438" s="79"/>
      <c r="H438" s="79"/>
    </row>
    <row r="439" spans="1:8">
      <c r="A439" s="65"/>
      <c r="B439" s="266"/>
      <c r="C439" s="266"/>
      <c r="D439" s="139"/>
      <c r="E439" s="113"/>
      <c r="F439" s="79"/>
      <c r="G439" s="79"/>
      <c r="H439" s="79"/>
    </row>
    <row r="440" spans="1:8">
      <c r="A440" s="65"/>
      <c r="B440" s="266"/>
      <c r="C440" s="266"/>
      <c r="D440" s="139"/>
      <c r="E440" s="113"/>
      <c r="F440" s="79"/>
      <c r="G440" s="79"/>
      <c r="H440" s="79"/>
    </row>
    <row r="441" spans="1:8">
      <c r="A441" s="65"/>
      <c r="B441" s="266"/>
      <c r="C441" s="266"/>
      <c r="D441" s="139"/>
      <c r="E441" s="113"/>
      <c r="F441" s="79"/>
      <c r="G441" s="79"/>
      <c r="H441" s="79"/>
    </row>
    <row r="442" spans="1:8">
      <c r="A442" s="65"/>
      <c r="B442" s="266"/>
      <c r="C442" s="266"/>
      <c r="D442" s="139"/>
      <c r="E442" s="113"/>
      <c r="F442" s="79"/>
      <c r="G442" s="79"/>
      <c r="H442" s="79"/>
    </row>
    <row r="443" spans="1:8">
      <c r="A443" s="65"/>
      <c r="B443" s="266"/>
      <c r="C443" s="266"/>
      <c r="D443" s="139"/>
      <c r="E443" s="113"/>
      <c r="F443" s="79"/>
      <c r="G443" s="79"/>
      <c r="H443" s="79"/>
    </row>
    <row r="444" spans="1:8">
      <c r="A444" s="65"/>
      <c r="B444" s="266"/>
      <c r="C444" s="266"/>
      <c r="D444" s="139"/>
      <c r="E444" s="113"/>
      <c r="F444" s="79"/>
      <c r="G444" s="79"/>
      <c r="H444" s="79"/>
    </row>
    <row r="445" spans="1:8">
      <c r="A445" s="65"/>
      <c r="B445" s="266"/>
      <c r="C445" s="266"/>
      <c r="D445" s="139"/>
      <c r="E445" s="113"/>
      <c r="F445" s="79"/>
      <c r="G445" s="79"/>
      <c r="H445" s="79"/>
    </row>
    <row r="446" spans="1:8">
      <c r="A446" s="65"/>
      <c r="B446" s="266"/>
      <c r="C446" s="266"/>
      <c r="D446" s="139"/>
      <c r="E446" s="113"/>
      <c r="F446" s="79"/>
      <c r="G446" s="79"/>
      <c r="H446" s="79"/>
    </row>
    <row r="447" spans="1:8">
      <c r="A447" s="65"/>
      <c r="B447" s="266"/>
      <c r="C447" s="266"/>
      <c r="D447" s="139"/>
      <c r="E447" s="113"/>
      <c r="F447" s="79"/>
      <c r="G447" s="79"/>
      <c r="H447" s="79"/>
    </row>
    <row r="448" spans="1:8">
      <c r="A448" s="65"/>
      <c r="B448" s="266"/>
      <c r="C448" s="266"/>
      <c r="D448" s="139"/>
      <c r="E448" s="113"/>
      <c r="F448" s="79"/>
      <c r="G448" s="79"/>
      <c r="H448" s="79"/>
    </row>
    <row r="449" spans="1:8">
      <c r="A449" s="65"/>
      <c r="B449" s="266"/>
      <c r="C449" s="266"/>
      <c r="D449" s="139"/>
      <c r="E449" s="113"/>
      <c r="F449" s="79"/>
      <c r="G449" s="79"/>
      <c r="H449" s="79"/>
    </row>
    <row r="450" spans="1:8">
      <c r="A450" s="65"/>
      <c r="B450" s="266"/>
      <c r="C450" s="266"/>
      <c r="D450" s="139"/>
      <c r="E450" s="113"/>
      <c r="F450" s="79"/>
      <c r="G450" s="79"/>
      <c r="H450" s="79"/>
    </row>
    <row r="451" spans="1:8">
      <c r="A451" s="65"/>
      <c r="B451" s="266"/>
      <c r="C451" s="266"/>
      <c r="D451" s="139"/>
      <c r="E451" s="113"/>
      <c r="F451" s="79"/>
      <c r="G451" s="79"/>
      <c r="H451" s="79"/>
    </row>
    <row r="452" spans="1:8">
      <c r="A452" s="65"/>
      <c r="B452" s="266"/>
      <c r="C452" s="266"/>
      <c r="D452" s="139"/>
      <c r="E452" s="113"/>
      <c r="F452" s="79"/>
      <c r="G452" s="79"/>
      <c r="H452" s="79"/>
    </row>
    <row r="453" spans="1:8">
      <c r="A453" s="65"/>
      <c r="B453" s="266"/>
      <c r="C453" s="266"/>
      <c r="D453" s="139"/>
      <c r="E453" s="113"/>
      <c r="F453" s="79"/>
      <c r="G453" s="79"/>
      <c r="H453" s="79"/>
    </row>
    <row r="454" spans="1:8">
      <c r="A454" s="65"/>
      <c r="B454" s="266"/>
      <c r="C454" s="266"/>
      <c r="D454" s="139"/>
      <c r="E454" s="113"/>
      <c r="F454" s="79"/>
      <c r="G454" s="79"/>
      <c r="H454" s="79"/>
    </row>
    <row r="455" spans="1:8">
      <c r="A455" s="65"/>
      <c r="B455" s="266"/>
      <c r="C455" s="266"/>
      <c r="D455" s="139"/>
      <c r="E455" s="113"/>
      <c r="F455" s="79"/>
      <c r="G455" s="79"/>
      <c r="H455" s="79"/>
    </row>
    <row r="456" spans="1:8">
      <c r="A456" s="65"/>
      <c r="B456" s="266"/>
      <c r="C456" s="266"/>
      <c r="D456" s="139"/>
      <c r="E456" s="113"/>
      <c r="F456" s="79"/>
      <c r="G456" s="79"/>
      <c r="H456" s="79"/>
    </row>
    <row r="457" spans="1:8">
      <c r="A457" s="65"/>
      <c r="B457" s="266"/>
      <c r="C457" s="266"/>
      <c r="D457" s="139"/>
      <c r="E457" s="113"/>
      <c r="F457" s="79"/>
      <c r="G457" s="79"/>
      <c r="H457" s="79"/>
    </row>
    <row r="458" spans="1:8">
      <c r="A458" s="65"/>
      <c r="B458" s="266"/>
      <c r="C458" s="266"/>
      <c r="D458" s="139"/>
      <c r="E458" s="113"/>
      <c r="F458" s="79"/>
      <c r="G458" s="79"/>
      <c r="H458" s="79"/>
    </row>
    <row r="459" spans="1:8">
      <c r="A459" s="65"/>
      <c r="B459" s="266"/>
      <c r="C459" s="266"/>
      <c r="D459" s="139"/>
      <c r="E459" s="113"/>
      <c r="F459" s="79"/>
      <c r="G459" s="79"/>
      <c r="H459" s="79"/>
    </row>
    <row r="460" spans="1:8">
      <c r="A460" s="65"/>
      <c r="B460" s="266"/>
      <c r="C460" s="266"/>
      <c r="D460" s="139"/>
      <c r="E460" s="113"/>
      <c r="F460" s="79"/>
      <c r="G460" s="79"/>
      <c r="H460" s="79"/>
    </row>
    <row r="461" spans="1:8">
      <c r="A461" s="65"/>
      <c r="B461" s="266"/>
      <c r="C461" s="266"/>
      <c r="D461" s="139"/>
      <c r="E461" s="113"/>
      <c r="F461" s="79"/>
      <c r="G461" s="79"/>
      <c r="H461" s="79"/>
    </row>
    <row r="462" spans="1:8">
      <c r="A462" s="65"/>
      <c r="B462" s="266"/>
      <c r="C462" s="266"/>
      <c r="D462" s="139"/>
      <c r="E462" s="113"/>
      <c r="F462" s="79"/>
      <c r="G462" s="79"/>
      <c r="H462" s="79"/>
    </row>
    <row r="463" spans="1:8">
      <c r="A463" s="65"/>
      <c r="B463" s="266"/>
      <c r="C463" s="266"/>
      <c r="D463" s="139"/>
      <c r="E463" s="113"/>
      <c r="F463" s="79"/>
      <c r="G463" s="79"/>
      <c r="H463" s="79"/>
    </row>
    <row r="464" spans="1:8">
      <c r="A464" s="65"/>
      <c r="B464" s="266"/>
      <c r="C464" s="266"/>
      <c r="D464" s="139"/>
      <c r="E464" s="113"/>
      <c r="F464" s="79"/>
      <c r="G464" s="79"/>
      <c r="H464" s="79"/>
    </row>
    <row r="465" spans="1:8">
      <c r="A465" s="65"/>
      <c r="B465" s="266"/>
      <c r="C465" s="266"/>
      <c r="D465" s="139"/>
      <c r="E465" s="113"/>
      <c r="F465" s="79"/>
      <c r="G465" s="79"/>
      <c r="H465" s="79"/>
    </row>
    <row r="466" spans="1:8">
      <c r="A466" s="65"/>
      <c r="B466" s="266"/>
      <c r="C466" s="266"/>
      <c r="D466" s="139"/>
      <c r="E466" s="113"/>
      <c r="F466" s="79"/>
      <c r="G466" s="79"/>
      <c r="H466" s="79"/>
    </row>
    <row r="467" spans="1:8">
      <c r="A467" s="65"/>
      <c r="B467" s="266"/>
      <c r="C467" s="266"/>
      <c r="D467" s="139"/>
      <c r="E467" s="113"/>
      <c r="F467" s="79"/>
      <c r="G467" s="79"/>
      <c r="H467" s="79"/>
    </row>
    <row r="468" spans="1:8">
      <c r="A468" s="65"/>
      <c r="B468" s="266"/>
      <c r="C468" s="266"/>
      <c r="D468" s="139"/>
      <c r="E468" s="113"/>
      <c r="F468" s="79"/>
      <c r="G468" s="79"/>
      <c r="H468" s="79"/>
    </row>
    <row r="469" spans="1:8">
      <c r="A469" s="65"/>
      <c r="B469" s="266"/>
      <c r="C469" s="266"/>
      <c r="D469" s="139"/>
      <c r="E469" s="113"/>
      <c r="F469" s="79"/>
      <c r="G469" s="79"/>
      <c r="H469" s="79"/>
    </row>
    <row r="470" spans="1:8">
      <c r="A470" s="65"/>
      <c r="B470" s="266"/>
      <c r="C470" s="266"/>
      <c r="D470" s="139"/>
      <c r="E470" s="113"/>
      <c r="F470" s="79"/>
      <c r="G470" s="79"/>
      <c r="H470" s="79"/>
    </row>
    <row r="471" spans="1:8">
      <c r="A471" s="65"/>
      <c r="B471" s="266"/>
      <c r="C471" s="266"/>
      <c r="D471" s="139"/>
      <c r="E471" s="113"/>
      <c r="F471" s="79"/>
      <c r="G471" s="79"/>
      <c r="H471" s="79"/>
    </row>
    <row r="472" spans="1:8">
      <c r="A472" s="65"/>
      <c r="B472" s="266"/>
      <c r="C472" s="266"/>
      <c r="D472" s="139"/>
      <c r="E472" s="113"/>
      <c r="F472" s="79"/>
      <c r="G472" s="79"/>
      <c r="H472" s="79"/>
    </row>
    <row r="473" spans="1:8">
      <c r="A473" s="65"/>
      <c r="B473" s="266"/>
      <c r="C473" s="266"/>
      <c r="D473" s="139"/>
      <c r="E473" s="113"/>
      <c r="F473" s="79"/>
      <c r="G473" s="79"/>
      <c r="H473" s="79"/>
    </row>
    <row r="474" spans="1:8">
      <c r="A474" s="65"/>
      <c r="B474" s="266"/>
      <c r="C474" s="266"/>
      <c r="D474" s="139"/>
      <c r="E474" s="113"/>
      <c r="F474" s="79"/>
      <c r="G474" s="79"/>
      <c r="H474" s="79"/>
    </row>
    <row r="475" spans="1:8">
      <c r="A475" s="65"/>
      <c r="B475" s="266"/>
      <c r="C475" s="266"/>
      <c r="D475" s="139"/>
      <c r="E475" s="113"/>
      <c r="F475" s="79"/>
      <c r="G475" s="79"/>
      <c r="H475" s="79"/>
    </row>
    <row r="476" spans="1:8">
      <c r="A476" s="65"/>
      <c r="B476" s="266"/>
      <c r="C476" s="266"/>
      <c r="D476" s="139"/>
      <c r="E476" s="113"/>
      <c r="F476" s="79"/>
      <c r="G476" s="79"/>
      <c r="H476" s="79"/>
    </row>
    <row r="477" spans="1:8">
      <c r="A477" s="65"/>
      <c r="B477" s="266"/>
      <c r="C477" s="266"/>
      <c r="D477" s="139"/>
      <c r="E477" s="113"/>
      <c r="F477" s="79"/>
      <c r="G477" s="79"/>
      <c r="H477" s="79"/>
    </row>
    <row r="478" spans="1:8">
      <c r="A478" s="65"/>
      <c r="B478" s="266"/>
      <c r="C478" s="266"/>
      <c r="D478" s="139"/>
      <c r="E478" s="113"/>
      <c r="F478" s="79"/>
      <c r="G478" s="79"/>
      <c r="H478" s="79"/>
    </row>
    <row r="479" spans="1:8">
      <c r="A479" s="65"/>
      <c r="B479" s="266"/>
      <c r="C479" s="266"/>
      <c r="D479" s="139"/>
      <c r="E479" s="113"/>
      <c r="F479" s="79"/>
      <c r="G479" s="79"/>
      <c r="H479" s="79"/>
    </row>
    <row r="480" spans="1:8">
      <c r="A480" s="65"/>
      <c r="B480" s="266"/>
      <c r="C480" s="266"/>
      <c r="D480" s="139"/>
      <c r="E480" s="113"/>
      <c r="F480" s="79"/>
      <c r="G480" s="79"/>
      <c r="H480" s="79"/>
    </row>
    <row r="481" spans="1:8">
      <c r="A481" s="65"/>
      <c r="B481" s="266"/>
      <c r="C481" s="266"/>
      <c r="D481" s="139"/>
      <c r="E481" s="113"/>
      <c r="F481" s="79"/>
      <c r="G481" s="79"/>
      <c r="H481" s="79"/>
    </row>
    <row r="482" spans="1:8">
      <c r="A482" s="65"/>
      <c r="B482" s="266"/>
      <c r="C482" s="266"/>
      <c r="D482" s="139"/>
      <c r="E482" s="113"/>
      <c r="F482" s="79"/>
      <c r="G482" s="79"/>
      <c r="H482" s="79"/>
    </row>
    <row r="483" spans="1:8">
      <c r="A483" s="65"/>
      <c r="B483" s="266"/>
      <c r="C483" s="266"/>
      <c r="D483" s="139"/>
      <c r="E483" s="113"/>
      <c r="F483" s="79"/>
      <c r="G483" s="79"/>
      <c r="H483" s="79"/>
    </row>
    <row r="484" spans="1:8">
      <c r="A484" s="65"/>
      <c r="B484" s="266"/>
      <c r="C484" s="266"/>
      <c r="D484" s="139"/>
      <c r="E484" s="113"/>
      <c r="F484" s="79"/>
      <c r="G484" s="79"/>
      <c r="H484" s="79"/>
    </row>
    <row r="485" spans="1:8">
      <c r="A485" s="65"/>
      <c r="B485" s="266"/>
      <c r="C485" s="266"/>
      <c r="D485" s="139"/>
      <c r="E485" s="113"/>
      <c r="F485" s="79"/>
      <c r="G485" s="79"/>
      <c r="H485" s="79"/>
    </row>
    <row r="486" spans="1:8">
      <c r="A486" s="65"/>
      <c r="B486" s="266"/>
      <c r="C486" s="266"/>
      <c r="D486" s="139"/>
      <c r="E486" s="113"/>
      <c r="F486" s="79"/>
      <c r="G486" s="79"/>
      <c r="H486" s="79"/>
    </row>
    <row r="487" spans="1:8">
      <c r="A487" s="65"/>
      <c r="B487" s="266"/>
      <c r="C487" s="266"/>
      <c r="D487" s="139"/>
      <c r="E487" s="113"/>
      <c r="F487" s="79"/>
      <c r="G487" s="79"/>
      <c r="H487" s="79"/>
    </row>
    <row r="488" spans="1:8">
      <c r="A488" s="65"/>
      <c r="B488" s="266"/>
      <c r="C488" s="266"/>
      <c r="D488" s="139"/>
      <c r="E488" s="113"/>
      <c r="F488" s="79"/>
      <c r="G488" s="79"/>
      <c r="H488" s="79"/>
    </row>
    <row r="489" spans="1:8">
      <c r="A489" s="65"/>
      <c r="B489" s="266"/>
      <c r="C489" s="266"/>
      <c r="D489" s="139"/>
      <c r="E489" s="113"/>
      <c r="F489" s="79"/>
      <c r="G489" s="79"/>
      <c r="H489" s="79"/>
    </row>
    <row r="490" spans="1:8">
      <c r="A490" s="65"/>
      <c r="B490" s="266"/>
      <c r="C490" s="266"/>
      <c r="D490" s="139"/>
      <c r="E490" s="113"/>
      <c r="F490" s="79"/>
      <c r="G490" s="79"/>
      <c r="H490" s="79"/>
    </row>
    <row r="491" spans="1:8">
      <c r="A491" s="65"/>
      <c r="B491" s="266"/>
      <c r="C491" s="266"/>
      <c r="D491" s="139"/>
      <c r="E491" s="113"/>
      <c r="F491" s="79"/>
      <c r="G491" s="79"/>
      <c r="H491" s="79"/>
    </row>
    <row r="492" spans="1:8">
      <c r="A492" s="65"/>
      <c r="B492" s="266"/>
      <c r="C492" s="266"/>
      <c r="D492" s="139"/>
      <c r="E492" s="113"/>
      <c r="F492" s="79"/>
      <c r="G492" s="79"/>
      <c r="H492" s="79"/>
    </row>
    <row r="493" spans="1:8">
      <c r="A493" s="65"/>
      <c r="B493" s="266"/>
      <c r="C493" s="266"/>
      <c r="D493" s="139"/>
      <c r="E493" s="113"/>
      <c r="F493" s="79"/>
      <c r="G493" s="79"/>
      <c r="H493" s="79"/>
    </row>
    <row r="494" spans="1:8">
      <c r="A494" s="65"/>
      <c r="B494" s="266"/>
      <c r="C494" s="266"/>
      <c r="D494" s="139"/>
      <c r="E494" s="113"/>
      <c r="F494" s="79"/>
      <c r="G494" s="79"/>
      <c r="H494" s="79"/>
    </row>
    <row r="495" spans="1:8">
      <c r="A495" s="65"/>
      <c r="B495" s="266"/>
      <c r="C495" s="266"/>
      <c r="D495" s="139"/>
      <c r="E495" s="113"/>
      <c r="F495" s="79"/>
      <c r="G495" s="79"/>
      <c r="H495" s="79"/>
    </row>
    <row r="496" spans="1:8">
      <c r="A496" s="65"/>
      <c r="B496" s="266"/>
      <c r="C496" s="266"/>
      <c r="D496" s="139"/>
      <c r="E496" s="113"/>
      <c r="F496" s="79"/>
      <c r="G496" s="79"/>
      <c r="H496" s="79"/>
    </row>
    <row r="497" spans="1:8">
      <c r="A497" s="65"/>
      <c r="B497" s="266"/>
      <c r="C497" s="266"/>
      <c r="D497" s="139"/>
      <c r="E497" s="113"/>
      <c r="F497" s="79"/>
      <c r="G497" s="79"/>
      <c r="H497" s="79"/>
    </row>
    <row r="498" spans="1:8">
      <c r="A498" s="65"/>
      <c r="B498" s="266"/>
      <c r="C498" s="266"/>
      <c r="D498" s="139"/>
      <c r="E498" s="113"/>
      <c r="F498" s="79"/>
      <c r="G498" s="79"/>
      <c r="H498" s="79"/>
    </row>
    <row r="499" spans="1:8">
      <c r="A499" s="65"/>
      <c r="B499" s="266"/>
      <c r="C499" s="266"/>
      <c r="D499" s="139"/>
      <c r="E499" s="113"/>
      <c r="F499" s="79"/>
      <c r="G499" s="79"/>
      <c r="H499" s="79"/>
    </row>
    <row r="500" spans="1:8">
      <c r="A500" s="65"/>
      <c r="B500" s="266"/>
      <c r="C500" s="266"/>
      <c r="D500" s="139"/>
      <c r="E500" s="113"/>
      <c r="F500" s="79"/>
      <c r="G500" s="79"/>
      <c r="H500" s="79"/>
    </row>
    <row r="501" spans="1:8">
      <c r="A501" s="65"/>
      <c r="B501" s="266"/>
      <c r="C501" s="266"/>
      <c r="D501" s="139"/>
      <c r="E501" s="113"/>
      <c r="F501" s="79"/>
      <c r="G501" s="79"/>
      <c r="H501" s="79"/>
    </row>
    <row r="502" spans="1:8">
      <c r="A502" s="65"/>
      <c r="B502" s="266"/>
      <c r="C502" s="266"/>
      <c r="D502" s="139"/>
      <c r="E502" s="113"/>
      <c r="F502" s="79"/>
      <c r="G502" s="79"/>
      <c r="H502" s="79"/>
    </row>
    <row r="503" spans="1:8">
      <c r="A503" s="65"/>
      <c r="B503" s="266"/>
      <c r="C503" s="266"/>
      <c r="D503" s="139"/>
      <c r="E503" s="113"/>
      <c r="F503" s="79"/>
      <c r="G503" s="79"/>
      <c r="H503" s="79"/>
    </row>
    <row r="504" spans="1:8">
      <c r="A504" s="65"/>
      <c r="B504" s="266"/>
      <c r="C504" s="266"/>
      <c r="D504" s="139"/>
      <c r="E504" s="113"/>
      <c r="F504" s="79"/>
      <c r="G504" s="79"/>
      <c r="H504" s="79"/>
    </row>
    <row r="505" spans="1:8">
      <c r="A505" s="65"/>
      <c r="B505" s="266"/>
      <c r="C505" s="266"/>
      <c r="D505" s="139"/>
      <c r="E505" s="113"/>
      <c r="F505" s="79"/>
      <c r="G505" s="79"/>
      <c r="H505" s="79"/>
    </row>
    <row r="506" spans="1:8">
      <c r="A506" s="65"/>
      <c r="B506" s="266"/>
      <c r="C506" s="266"/>
      <c r="D506" s="139"/>
      <c r="E506" s="113"/>
      <c r="F506" s="79"/>
      <c r="G506" s="79"/>
      <c r="H506" s="79"/>
    </row>
    <row r="507" spans="1:8">
      <c r="A507" s="65"/>
      <c r="B507" s="266"/>
      <c r="C507" s="266"/>
      <c r="D507" s="139"/>
      <c r="E507" s="113"/>
      <c r="F507" s="79"/>
      <c r="G507" s="79"/>
      <c r="H507" s="79"/>
    </row>
    <row r="508" spans="1:8">
      <c r="A508" s="65"/>
      <c r="B508" s="266"/>
      <c r="C508" s="266"/>
      <c r="D508" s="139"/>
      <c r="E508" s="113"/>
      <c r="F508" s="79"/>
      <c r="G508" s="79"/>
      <c r="H508" s="79"/>
    </row>
    <row r="509" spans="1:8">
      <c r="A509" s="65"/>
      <c r="B509" s="266"/>
      <c r="C509" s="266"/>
      <c r="D509" s="139"/>
      <c r="E509" s="113"/>
      <c r="F509" s="79"/>
      <c r="G509" s="79"/>
      <c r="H509" s="79"/>
    </row>
    <row r="510" spans="1:8">
      <c r="A510" s="65"/>
      <c r="B510" s="266"/>
      <c r="C510" s="266"/>
      <c r="D510" s="139"/>
      <c r="E510" s="113"/>
      <c r="F510" s="79"/>
      <c r="G510" s="79"/>
      <c r="H510" s="79"/>
    </row>
    <row r="511" spans="1:8">
      <c r="A511" s="65"/>
      <c r="B511" s="266"/>
      <c r="C511" s="266"/>
      <c r="D511" s="139"/>
      <c r="E511" s="113"/>
      <c r="F511" s="79"/>
      <c r="G511" s="79"/>
      <c r="H511" s="79"/>
    </row>
    <row r="512" spans="1:8">
      <c r="A512" s="65"/>
      <c r="B512" s="266"/>
      <c r="C512" s="266"/>
      <c r="D512" s="139"/>
      <c r="E512" s="113"/>
      <c r="F512" s="79"/>
      <c r="G512" s="79"/>
      <c r="H512" s="79"/>
    </row>
    <row r="513" spans="1:8">
      <c r="A513" s="65"/>
      <c r="B513" s="266"/>
      <c r="C513" s="266"/>
      <c r="D513" s="139"/>
      <c r="E513" s="113"/>
      <c r="F513" s="79"/>
      <c r="G513" s="79"/>
      <c r="H513" s="79"/>
    </row>
    <row r="514" spans="1:8">
      <c r="A514" s="65"/>
      <c r="B514" s="266"/>
      <c r="C514" s="266"/>
      <c r="D514" s="139"/>
      <c r="E514" s="113"/>
      <c r="F514" s="79"/>
      <c r="G514" s="79"/>
      <c r="H514" s="79"/>
    </row>
    <row r="515" spans="1:8">
      <c r="A515" s="65"/>
      <c r="B515" s="266"/>
      <c r="C515" s="266"/>
      <c r="D515" s="139"/>
      <c r="E515" s="113"/>
      <c r="F515" s="79"/>
      <c r="G515" s="79"/>
      <c r="H515" s="79"/>
    </row>
    <row r="516" spans="1:8">
      <c r="A516" s="65"/>
      <c r="B516" s="266"/>
      <c r="C516" s="266"/>
      <c r="D516" s="139"/>
      <c r="E516" s="113"/>
      <c r="F516" s="79"/>
      <c r="G516" s="79"/>
      <c r="H516" s="79"/>
    </row>
    <row r="517" spans="1:8">
      <c r="A517" s="65"/>
      <c r="B517" s="266"/>
      <c r="C517" s="266"/>
      <c r="D517" s="139"/>
      <c r="E517" s="113"/>
      <c r="F517" s="79"/>
      <c r="G517" s="79"/>
      <c r="H517" s="79"/>
    </row>
    <row r="518" spans="1:8">
      <c r="A518" s="65"/>
      <c r="B518" s="266"/>
      <c r="C518" s="266"/>
      <c r="D518" s="139"/>
      <c r="E518" s="113"/>
      <c r="F518" s="79"/>
      <c r="G518" s="79"/>
      <c r="H518" s="79"/>
    </row>
    <row r="519" spans="1:8">
      <c r="A519" s="65"/>
      <c r="B519" s="266"/>
      <c r="C519" s="266"/>
      <c r="D519" s="139"/>
      <c r="E519" s="113"/>
      <c r="F519" s="79"/>
      <c r="G519" s="79"/>
      <c r="H519" s="79"/>
    </row>
    <row r="520" spans="1:8">
      <c r="A520" s="65"/>
      <c r="B520" s="266"/>
      <c r="C520" s="266"/>
      <c r="D520" s="139"/>
      <c r="E520" s="113"/>
      <c r="F520" s="79"/>
      <c r="G520" s="79"/>
      <c r="H520" s="79"/>
    </row>
    <row r="521" spans="1:8">
      <c r="A521" s="65"/>
      <c r="B521" s="266"/>
      <c r="C521" s="266"/>
      <c r="D521" s="139"/>
      <c r="E521" s="113"/>
      <c r="F521" s="79"/>
      <c r="G521" s="79"/>
      <c r="H521" s="79"/>
    </row>
    <row r="522" spans="1:8">
      <c r="A522" s="65"/>
      <c r="B522" s="266"/>
      <c r="C522" s="266"/>
      <c r="D522" s="139"/>
      <c r="E522" s="113"/>
      <c r="F522" s="79"/>
      <c r="G522" s="79"/>
      <c r="H522" s="79"/>
    </row>
    <row r="523" spans="1:8">
      <c r="A523" s="65"/>
      <c r="B523" s="266"/>
      <c r="C523" s="266"/>
      <c r="D523" s="139"/>
      <c r="E523" s="113"/>
      <c r="F523" s="79"/>
      <c r="G523" s="79"/>
      <c r="H523" s="79"/>
    </row>
    <row r="524" spans="1:8">
      <c r="A524" s="65"/>
      <c r="B524" s="266"/>
      <c r="C524" s="266"/>
      <c r="D524" s="139"/>
      <c r="E524" s="113"/>
      <c r="F524" s="79"/>
      <c r="G524" s="79"/>
      <c r="H524" s="79"/>
    </row>
    <row r="525" spans="1:8">
      <c r="A525" s="65"/>
      <c r="B525" s="266"/>
      <c r="C525" s="266"/>
      <c r="D525" s="139"/>
      <c r="E525" s="113"/>
      <c r="F525" s="79"/>
      <c r="G525" s="79"/>
      <c r="H525" s="79"/>
    </row>
    <row r="526" spans="1:8">
      <c r="A526" s="65"/>
      <c r="B526" s="266"/>
      <c r="C526" s="266"/>
      <c r="D526" s="139"/>
      <c r="E526" s="113"/>
      <c r="F526" s="79"/>
      <c r="G526" s="79"/>
      <c r="H526" s="79"/>
    </row>
    <row r="527" spans="1:8">
      <c r="A527" s="65"/>
      <c r="B527" s="266"/>
      <c r="C527" s="266"/>
      <c r="D527" s="139"/>
      <c r="E527" s="113"/>
      <c r="F527" s="79"/>
      <c r="G527" s="79"/>
      <c r="H527" s="79"/>
    </row>
    <row r="528" spans="1:8">
      <c r="A528" s="65"/>
      <c r="B528" s="266"/>
      <c r="C528" s="266"/>
      <c r="D528" s="139"/>
      <c r="E528" s="113"/>
      <c r="F528" s="79"/>
      <c r="G528" s="79"/>
      <c r="H528" s="79"/>
    </row>
    <row r="529" spans="1:8">
      <c r="A529" s="65"/>
      <c r="B529" s="266"/>
      <c r="C529" s="266"/>
      <c r="D529" s="139"/>
      <c r="E529" s="113"/>
      <c r="F529" s="79"/>
      <c r="G529" s="79"/>
      <c r="H529" s="79"/>
    </row>
    <row r="530" spans="1:8">
      <c r="A530" s="65"/>
      <c r="B530" s="266"/>
      <c r="C530" s="266"/>
      <c r="D530" s="139"/>
      <c r="E530" s="113"/>
      <c r="F530" s="79"/>
      <c r="G530" s="79"/>
      <c r="H530" s="79"/>
    </row>
    <row r="531" spans="1:8">
      <c r="A531" s="65"/>
      <c r="B531" s="266"/>
      <c r="C531" s="266"/>
      <c r="D531" s="139"/>
      <c r="E531" s="113"/>
      <c r="F531" s="79"/>
      <c r="G531" s="79"/>
      <c r="H531" s="79"/>
    </row>
    <row r="532" spans="1:8">
      <c r="A532" s="65"/>
      <c r="B532" s="266"/>
      <c r="C532" s="266"/>
      <c r="D532" s="139"/>
      <c r="E532" s="113"/>
      <c r="F532" s="79"/>
      <c r="G532" s="79"/>
      <c r="H532" s="79"/>
    </row>
    <row r="533" spans="1:8">
      <c r="A533" s="65"/>
      <c r="B533" s="266"/>
      <c r="C533" s="266"/>
      <c r="D533" s="139"/>
      <c r="E533" s="113"/>
      <c r="F533" s="79"/>
      <c r="G533" s="79"/>
      <c r="H533" s="79"/>
    </row>
    <row r="534" spans="1:8">
      <c r="A534" s="65"/>
      <c r="B534" s="266"/>
      <c r="C534" s="266"/>
      <c r="D534" s="139"/>
      <c r="E534" s="113"/>
      <c r="F534" s="79"/>
      <c r="G534" s="79"/>
      <c r="H534" s="79"/>
    </row>
    <row r="535" spans="1:8">
      <c r="A535" s="65"/>
      <c r="B535" s="266"/>
      <c r="C535" s="266"/>
      <c r="D535" s="139"/>
      <c r="E535" s="113"/>
      <c r="F535" s="79"/>
      <c r="G535" s="79"/>
      <c r="H535" s="79"/>
    </row>
    <row r="536" spans="1:8">
      <c r="A536" s="65"/>
      <c r="B536" s="266"/>
      <c r="C536" s="266"/>
      <c r="D536" s="139"/>
      <c r="E536" s="113"/>
      <c r="F536" s="79"/>
      <c r="G536" s="79"/>
      <c r="H536" s="79"/>
    </row>
    <row r="537" spans="1:8">
      <c r="A537" s="65"/>
      <c r="B537" s="266"/>
      <c r="C537" s="266"/>
      <c r="D537" s="139"/>
      <c r="E537" s="113"/>
      <c r="F537" s="79"/>
      <c r="G537" s="79"/>
      <c r="H537" s="79"/>
    </row>
    <row r="538" spans="1:8">
      <c r="A538" s="65"/>
      <c r="B538" s="266"/>
      <c r="C538" s="266"/>
      <c r="D538" s="139"/>
      <c r="E538" s="113"/>
      <c r="F538" s="79"/>
      <c r="G538" s="79"/>
      <c r="H538" s="79"/>
    </row>
    <row r="539" spans="1:8">
      <c r="A539" s="65"/>
      <c r="B539" s="266"/>
      <c r="C539" s="266"/>
      <c r="D539" s="139"/>
      <c r="E539" s="113"/>
      <c r="F539" s="79"/>
      <c r="G539" s="79"/>
      <c r="H539" s="79"/>
    </row>
    <row r="540" spans="1:8">
      <c r="A540" s="65"/>
      <c r="B540" s="266"/>
      <c r="C540" s="266"/>
      <c r="D540" s="139"/>
      <c r="E540" s="113"/>
      <c r="F540" s="79"/>
      <c r="G540" s="79"/>
      <c r="H540" s="79"/>
    </row>
    <row r="541" spans="1:8">
      <c r="A541" s="65"/>
      <c r="B541" s="266"/>
      <c r="C541" s="266"/>
      <c r="D541" s="139"/>
      <c r="E541" s="113"/>
      <c r="F541" s="79"/>
      <c r="G541" s="79"/>
      <c r="H541" s="79"/>
    </row>
    <row r="542" spans="1:8">
      <c r="A542" s="65"/>
      <c r="B542" s="266"/>
      <c r="C542" s="266"/>
      <c r="D542" s="139"/>
      <c r="E542" s="113"/>
      <c r="F542" s="79"/>
      <c r="G542" s="79"/>
      <c r="H542" s="79"/>
    </row>
    <row r="543" spans="1:8">
      <c r="A543" s="65"/>
      <c r="B543" s="266"/>
      <c r="C543" s="266"/>
      <c r="D543" s="139"/>
      <c r="E543" s="113"/>
      <c r="F543" s="79"/>
      <c r="G543" s="79"/>
      <c r="H543" s="79"/>
    </row>
    <row r="544" spans="1:8">
      <c r="A544" s="65"/>
      <c r="B544" s="266"/>
      <c r="C544" s="266"/>
      <c r="D544" s="139"/>
      <c r="E544" s="113"/>
      <c r="F544" s="79"/>
      <c r="G544" s="79"/>
      <c r="H544" s="79"/>
    </row>
    <row r="545" spans="1:8">
      <c r="A545" s="65"/>
      <c r="B545" s="266"/>
      <c r="C545" s="266"/>
      <c r="D545" s="139"/>
      <c r="E545" s="113"/>
      <c r="F545" s="79"/>
      <c r="G545" s="79"/>
      <c r="H545" s="79"/>
    </row>
    <row r="546" spans="1:8">
      <c r="A546" s="65"/>
      <c r="B546" s="266"/>
      <c r="C546" s="266"/>
      <c r="D546" s="139"/>
      <c r="E546" s="113"/>
      <c r="F546" s="79"/>
      <c r="G546" s="79"/>
      <c r="H546" s="79"/>
    </row>
    <row r="547" spans="1:8">
      <c r="A547" s="65"/>
      <c r="B547" s="266"/>
      <c r="C547" s="266"/>
      <c r="D547" s="139"/>
      <c r="E547" s="113"/>
      <c r="F547" s="79"/>
      <c r="G547" s="79"/>
      <c r="H547" s="79"/>
    </row>
    <row r="548" spans="1:8">
      <c r="A548" s="65"/>
      <c r="B548" s="266"/>
      <c r="C548" s="266"/>
      <c r="D548" s="139"/>
      <c r="E548" s="113"/>
      <c r="F548" s="79"/>
      <c r="G548" s="79"/>
      <c r="H548" s="79"/>
    </row>
    <row r="549" spans="1:8">
      <c r="A549" s="65"/>
      <c r="B549" s="266"/>
      <c r="C549" s="266"/>
      <c r="D549" s="139"/>
      <c r="E549" s="113"/>
      <c r="F549" s="79"/>
      <c r="G549" s="79"/>
      <c r="H549" s="79"/>
    </row>
    <row r="550" spans="1:8">
      <c r="A550" s="65"/>
      <c r="B550" s="266"/>
      <c r="C550" s="266"/>
      <c r="D550" s="139"/>
      <c r="E550" s="113"/>
      <c r="F550" s="79"/>
      <c r="G550" s="79"/>
      <c r="H550" s="79"/>
    </row>
    <row r="551" spans="1:8">
      <c r="A551" s="65"/>
      <c r="B551" s="266"/>
      <c r="C551" s="266"/>
      <c r="D551" s="139"/>
      <c r="E551" s="113"/>
      <c r="F551" s="79"/>
      <c r="G551" s="79"/>
      <c r="H551" s="79"/>
    </row>
    <row r="552" spans="1:8">
      <c r="A552" s="65"/>
      <c r="B552" s="266"/>
      <c r="C552" s="266"/>
      <c r="D552" s="139"/>
      <c r="E552" s="113"/>
      <c r="F552" s="79"/>
      <c r="G552" s="79"/>
      <c r="H552" s="79"/>
    </row>
    <row r="553" spans="1:8">
      <c r="A553" s="65"/>
      <c r="B553" s="266"/>
      <c r="C553" s="266"/>
      <c r="D553" s="139"/>
      <c r="E553" s="113"/>
      <c r="F553" s="79"/>
      <c r="G553" s="79"/>
      <c r="H553" s="79"/>
    </row>
    <row r="554" spans="1:8">
      <c r="A554" s="65"/>
      <c r="B554" s="266"/>
      <c r="C554" s="266"/>
      <c r="D554" s="139"/>
      <c r="E554" s="113"/>
      <c r="F554" s="79"/>
      <c r="G554" s="79"/>
      <c r="H554" s="79"/>
    </row>
    <row r="555" spans="1:8">
      <c r="A555" s="65"/>
      <c r="B555" s="266"/>
      <c r="C555" s="266"/>
      <c r="D555" s="139"/>
      <c r="E555" s="113"/>
      <c r="F555" s="79"/>
      <c r="G555" s="79"/>
      <c r="H555" s="79"/>
    </row>
    <row r="556" spans="1:8">
      <c r="A556" s="65"/>
      <c r="B556" s="266"/>
      <c r="C556" s="266"/>
      <c r="D556" s="139"/>
      <c r="E556" s="113"/>
      <c r="F556" s="79"/>
      <c r="G556" s="79"/>
      <c r="H556" s="79"/>
    </row>
    <row r="557" spans="1:8">
      <c r="A557" s="65"/>
      <c r="B557" s="266"/>
      <c r="C557" s="266"/>
      <c r="D557" s="139"/>
      <c r="E557" s="113"/>
      <c r="F557" s="79"/>
      <c r="G557" s="79"/>
      <c r="H557" s="79"/>
    </row>
    <row r="558" spans="1:8">
      <c r="A558" s="65"/>
      <c r="B558" s="266"/>
      <c r="C558" s="266"/>
      <c r="D558" s="139"/>
      <c r="E558" s="113"/>
      <c r="F558" s="79"/>
      <c r="G558" s="79"/>
      <c r="H558" s="79"/>
    </row>
    <row r="559" spans="1:8">
      <c r="A559" s="65"/>
      <c r="B559" s="266"/>
      <c r="C559" s="266"/>
      <c r="D559" s="139"/>
      <c r="E559" s="113"/>
      <c r="F559" s="79"/>
      <c r="G559" s="79"/>
      <c r="H559" s="79"/>
    </row>
    <row r="560" spans="1:8">
      <c r="A560" s="65"/>
      <c r="B560" s="266"/>
      <c r="C560" s="266"/>
      <c r="D560" s="139"/>
      <c r="E560" s="113"/>
      <c r="F560" s="79"/>
      <c r="G560" s="79"/>
      <c r="H560" s="79"/>
    </row>
    <row r="561" spans="1:8">
      <c r="A561" s="65"/>
      <c r="B561" s="266"/>
      <c r="C561" s="266"/>
      <c r="D561" s="139"/>
      <c r="E561" s="113"/>
      <c r="F561" s="79"/>
      <c r="G561" s="79"/>
      <c r="H561" s="79"/>
    </row>
    <row r="562" spans="1:8">
      <c r="A562" s="65"/>
      <c r="B562" s="266"/>
      <c r="C562" s="266"/>
      <c r="D562" s="139"/>
      <c r="E562" s="113"/>
      <c r="F562" s="79"/>
      <c r="G562" s="79"/>
      <c r="H562" s="79"/>
    </row>
    <row r="563" spans="1:8">
      <c r="A563" s="65"/>
      <c r="B563" s="266"/>
      <c r="C563" s="266"/>
      <c r="D563" s="139"/>
      <c r="E563" s="113"/>
      <c r="F563" s="79"/>
      <c r="G563" s="79"/>
      <c r="H563" s="79"/>
    </row>
    <row r="564" spans="1:8">
      <c r="A564" s="65"/>
      <c r="B564" s="266"/>
      <c r="C564" s="266"/>
      <c r="D564" s="139"/>
      <c r="E564" s="113"/>
      <c r="F564" s="79"/>
      <c r="G564" s="79"/>
      <c r="H564" s="79"/>
    </row>
    <row r="565" spans="1:8">
      <c r="A565" s="65"/>
      <c r="B565" s="266"/>
      <c r="C565" s="266"/>
      <c r="D565" s="139"/>
      <c r="E565" s="113"/>
      <c r="F565" s="79"/>
      <c r="G565" s="79"/>
      <c r="H565" s="79"/>
    </row>
    <row r="566" spans="1:8">
      <c r="A566" s="65"/>
      <c r="B566" s="266"/>
      <c r="C566" s="266"/>
      <c r="D566" s="139"/>
      <c r="E566" s="113"/>
      <c r="F566" s="79"/>
      <c r="G566" s="79"/>
      <c r="H566" s="79"/>
    </row>
    <row r="567" spans="1:8">
      <c r="A567" s="65"/>
      <c r="B567" s="266"/>
      <c r="C567" s="266"/>
      <c r="D567" s="139"/>
      <c r="E567" s="113"/>
      <c r="F567" s="79"/>
      <c r="G567" s="79"/>
      <c r="H567" s="79"/>
    </row>
    <row r="568" spans="1:8">
      <c r="A568" s="65"/>
      <c r="B568" s="266"/>
      <c r="C568" s="266"/>
      <c r="D568" s="139"/>
      <c r="E568" s="113"/>
      <c r="F568" s="79"/>
      <c r="G568" s="79"/>
      <c r="H568" s="79"/>
    </row>
    <row r="569" spans="1:8">
      <c r="A569" s="65"/>
      <c r="B569" s="266"/>
      <c r="C569" s="266"/>
      <c r="D569" s="139"/>
      <c r="E569" s="113"/>
      <c r="F569" s="79"/>
      <c r="G569" s="79"/>
      <c r="H569" s="79"/>
    </row>
    <row r="570" spans="1:8">
      <c r="A570" s="65"/>
      <c r="B570" s="266"/>
      <c r="C570" s="266"/>
      <c r="D570" s="139"/>
      <c r="E570" s="113"/>
      <c r="F570" s="79"/>
      <c r="G570" s="79"/>
      <c r="H570" s="79"/>
    </row>
    <row r="571" spans="1:8">
      <c r="A571" s="65"/>
      <c r="B571" s="266"/>
      <c r="C571" s="266"/>
      <c r="D571" s="139"/>
      <c r="E571" s="113"/>
      <c r="F571" s="79"/>
      <c r="G571" s="79"/>
      <c r="H571" s="79"/>
    </row>
    <row r="572" spans="1:8">
      <c r="A572" s="65"/>
      <c r="B572" s="266"/>
      <c r="C572" s="266"/>
      <c r="D572" s="139"/>
      <c r="E572" s="113"/>
      <c r="F572" s="79"/>
      <c r="G572" s="79"/>
      <c r="H572" s="79"/>
    </row>
    <row r="573" spans="1:8">
      <c r="A573" s="65"/>
      <c r="B573" s="266"/>
      <c r="C573" s="266"/>
      <c r="D573" s="139"/>
      <c r="E573" s="113"/>
      <c r="F573" s="79"/>
      <c r="G573" s="79"/>
      <c r="H573" s="79"/>
    </row>
    <row r="574" spans="1:8">
      <c r="A574" s="65"/>
      <c r="B574" s="266"/>
      <c r="C574" s="266"/>
      <c r="D574" s="139"/>
      <c r="E574" s="113"/>
      <c r="F574" s="79"/>
      <c r="G574" s="79"/>
      <c r="H574" s="79"/>
    </row>
    <row r="575" spans="1:8">
      <c r="A575" s="65"/>
      <c r="B575" s="266"/>
      <c r="C575" s="266"/>
      <c r="D575" s="139"/>
      <c r="E575" s="113"/>
      <c r="F575" s="79"/>
      <c r="G575" s="79"/>
      <c r="H575" s="79"/>
    </row>
    <row r="576" spans="1:8">
      <c r="A576" s="65"/>
      <c r="B576" s="266"/>
      <c r="C576" s="266"/>
      <c r="D576" s="139"/>
      <c r="E576" s="113"/>
      <c r="F576" s="79"/>
      <c r="G576" s="79"/>
      <c r="H576" s="79"/>
    </row>
    <row r="577" spans="1:8">
      <c r="A577" s="65"/>
      <c r="B577" s="266"/>
      <c r="C577" s="266"/>
      <c r="D577" s="139"/>
      <c r="E577" s="113"/>
      <c r="F577" s="79"/>
      <c r="G577" s="79"/>
      <c r="H577" s="79"/>
    </row>
    <row r="578" spans="1:8">
      <c r="A578" s="65"/>
      <c r="B578" s="266"/>
      <c r="C578" s="266"/>
      <c r="D578" s="139"/>
      <c r="E578" s="113"/>
      <c r="F578" s="79"/>
      <c r="G578" s="79"/>
      <c r="H578" s="79"/>
    </row>
    <row r="579" spans="1:8">
      <c r="A579" s="65"/>
      <c r="B579" s="266"/>
      <c r="C579" s="266"/>
      <c r="D579" s="139"/>
      <c r="E579" s="113"/>
      <c r="F579" s="79"/>
      <c r="G579" s="79"/>
      <c r="H579" s="79"/>
    </row>
    <row r="580" spans="1:8">
      <c r="A580" s="65"/>
      <c r="B580" s="266"/>
      <c r="C580" s="266"/>
      <c r="D580" s="139"/>
      <c r="E580" s="113"/>
      <c r="F580" s="79"/>
      <c r="G580" s="79"/>
      <c r="H580" s="79"/>
    </row>
    <row r="581" spans="1:8">
      <c r="A581" s="65"/>
      <c r="B581" s="266"/>
      <c r="C581" s="266"/>
      <c r="D581" s="139"/>
      <c r="E581" s="113"/>
      <c r="F581" s="79"/>
      <c r="G581" s="79"/>
      <c r="H581" s="79"/>
    </row>
    <row r="582" spans="1:8">
      <c r="A582" s="65"/>
      <c r="B582" s="266"/>
      <c r="C582" s="266"/>
      <c r="D582" s="139"/>
      <c r="E582" s="113"/>
      <c r="F582" s="79"/>
      <c r="G582" s="79"/>
      <c r="H582" s="79"/>
    </row>
    <row r="583" spans="1:8">
      <c r="A583" s="65"/>
      <c r="B583" s="266"/>
      <c r="C583" s="266"/>
      <c r="D583" s="139"/>
      <c r="E583" s="113"/>
      <c r="F583" s="79"/>
      <c r="G583" s="79"/>
      <c r="H583" s="79"/>
    </row>
    <row r="584" spans="1:8">
      <c r="A584" s="65"/>
      <c r="B584" s="266"/>
      <c r="C584" s="266"/>
      <c r="D584" s="139"/>
      <c r="E584" s="113"/>
      <c r="F584" s="79"/>
      <c r="G584" s="79"/>
      <c r="H584" s="79"/>
    </row>
    <row r="585" spans="1:8">
      <c r="A585" s="65"/>
      <c r="B585" s="266"/>
      <c r="C585" s="266"/>
      <c r="D585" s="139"/>
      <c r="E585" s="113"/>
      <c r="F585" s="79"/>
      <c r="G585" s="79"/>
      <c r="H585" s="79"/>
    </row>
    <row r="586" spans="1:8">
      <c r="A586" s="65"/>
      <c r="B586" s="266"/>
      <c r="C586" s="266"/>
      <c r="D586" s="139"/>
      <c r="E586" s="113"/>
      <c r="F586" s="79"/>
      <c r="G586" s="79"/>
      <c r="H586" s="79"/>
    </row>
    <row r="587" spans="1:8">
      <c r="A587" s="65"/>
      <c r="B587" s="266"/>
      <c r="C587" s="266"/>
      <c r="D587" s="139"/>
      <c r="E587" s="113"/>
      <c r="F587" s="79"/>
      <c r="G587" s="79"/>
      <c r="H587" s="79"/>
    </row>
    <row r="588" spans="1:8">
      <c r="A588" s="65"/>
      <c r="B588" s="266"/>
      <c r="C588" s="266"/>
      <c r="D588" s="139"/>
      <c r="E588" s="113"/>
      <c r="F588" s="79"/>
      <c r="G588" s="79"/>
      <c r="H588" s="79"/>
    </row>
    <row r="589" spans="1:8">
      <c r="A589" s="65"/>
      <c r="B589" s="266"/>
      <c r="C589" s="266"/>
      <c r="D589" s="139"/>
      <c r="E589" s="113"/>
      <c r="F589" s="79"/>
      <c r="G589" s="79"/>
      <c r="H589" s="79"/>
    </row>
    <row r="590" spans="1:8">
      <c r="A590" s="65"/>
      <c r="B590" s="266"/>
      <c r="C590" s="266"/>
      <c r="D590" s="139"/>
      <c r="E590" s="113"/>
      <c r="F590" s="79"/>
      <c r="G590" s="79"/>
      <c r="H590" s="79"/>
    </row>
    <row r="591" spans="1:8">
      <c r="A591" s="65"/>
      <c r="B591" s="266"/>
      <c r="C591" s="266"/>
      <c r="D591" s="139"/>
      <c r="E591" s="113"/>
      <c r="F591" s="79"/>
      <c r="G591" s="79"/>
      <c r="H591" s="79"/>
    </row>
    <row r="592" spans="1:8">
      <c r="A592" s="65"/>
      <c r="B592" s="266"/>
      <c r="C592" s="266"/>
      <c r="D592" s="139"/>
      <c r="E592" s="113"/>
      <c r="F592" s="79"/>
      <c r="G592" s="79"/>
      <c r="H592" s="79"/>
    </row>
    <row r="593" spans="1:8">
      <c r="A593" s="65"/>
      <c r="B593" s="266"/>
      <c r="C593" s="266"/>
      <c r="D593" s="139"/>
      <c r="E593" s="113"/>
      <c r="F593" s="79"/>
      <c r="G593" s="79"/>
      <c r="H593" s="79"/>
    </row>
    <row r="594" spans="1:8">
      <c r="A594" s="65"/>
      <c r="B594" s="266"/>
      <c r="C594" s="266"/>
      <c r="D594" s="139"/>
      <c r="E594" s="113"/>
      <c r="F594" s="79"/>
      <c r="G594" s="79"/>
      <c r="H594" s="79"/>
    </row>
    <row r="595" spans="1:8">
      <c r="A595" s="65"/>
      <c r="B595" s="266"/>
      <c r="C595" s="266"/>
      <c r="D595" s="139"/>
      <c r="E595" s="113"/>
      <c r="F595" s="79"/>
      <c r="G595" s="79"/>
      <c r="H595" s="79"/>
    </row>
    <row r="596" spans="1:8">
      <c r="A596" s="65"/>
      <c r="B596" s="266"/>
      <c r="C596" s="266"/>
      <c r="D596" s="139"/>
      <c r="E596" s="113"/>
      <c r="F596" s="79"/>
      <c r="G596" s="79"/>
      <c r="H596" s="79"/>
    </row>
    <row r="597" spans="1:8">
      <c r="A597" s="65"/>
      <c r="B597" s="266"/>
      <c r="C597" s="266"/>
      <c r="D597" s="139"/>
      <c r="E597" s="113"/>
      <c r="F597" s="79"/>
      <c r="G597" s="79"/>
      <c r="H597" s="79"/>
    </row>
    <row r="598" spans="1:8">
      <c r="A598" s="65"/>
      <c r="B598" s="266"/>
      <c r="C598" s="266"/>
      <c r="D598" s="139"/>
      <c r="E598" s="113"/>
      <c r="F598" s="79"/>
      <c r="G598" s="79"/>
      <c r="H598" s="79"/>
    </row>
    <row r="599" spans="1:8">
      <c r="A599" s="65"/>
      <c r="B599" s="266"/>
      <c r="C599" s="266"/>
      <c r="D599" s="139"/>
      <c r="E599" s="113"/>
      <c r="F599" s="79"/>
      <c r="G599" s="79"/>
      <c r="H599" s="79"/>
    </row>
    <row r="600" spans="1:8">
      <c r="A600" s="65"/>
      <c r="B600" s="266"/>
      <c r="C600" s="266"/>
      <c r="D600" s="139"/>
      <c r="E600" s="113"/>
      <c r="F600" s="79"/>
      <c r="G600" s="79"/>
      <c r="H600" s="79"/>
    </row>
    <row r="601" spans="1:8">
      <c r="A601" s="65"/>
      <c r="B601" s="266"/>
      <c r="C601" s="266"/>
      <c r="D601" s="139"/>
      <c r="E601" s="113"/>
      <c r="F601" s="79"/>
      <c r="G601" s="79"/>
      <c r="H601" s="79"/>
    </row>
    <row r="602" spans="1:8">
      <c r="A602" s="65"/>
      <c r="B602" s="266"/>
      <c r="C602" s="266"/>
      <c r="D602" s="139"/>
      <c r="E602" s="113"/>
      <c r="F602" s="79"/>
      <c r="G602" s="79"/>
      <c r="H602" s="79"/>
    </row>
    <row r="603" spans="1:8">
      <c r="A603" s="65"/>
      <c r="B603" s="266"/>
      <c r="C603" s="266"/>
      <c r="D603" s="139"/>
      <c r="E603" s="113"/>
      <c r="F603" s="79"/>
      <c r="G603" s="79"/>
      <c r="H603" s="79"/>
    </row>
    <row r="604" spans="1:8">
      <c r="A604" s="65"/>
      <c r="B604" s="266"/>
      <c r="C604" s="266"/>
      <c r="D604" s="139"/>
      <c r="E604" s="113"/>
      <c r="F604" s="79"/>
      <c r="G604" s="79"/>
      <c r="H604" s="79"/>
    </row>
    <row r="605" spans="1:8">
      <c r="A605" s="65"/>
      <c r="B605" s="266"/>
      <c r="C605" s="266"/>
      <c r="D605" s="139"/>
      <c r="E605" s="113"/>
      <c r="F605" s="79"/>
      <c r="G605" s="79"/>
      <c r="H605" s="79"/>
    </row>
    <row r="606" spans="1:8">
      <c r="A606" s="65"/>
      <c r="B606" s="266"/>
      <c r="C606" s="266"/>
      <c r="D606" s="139"/>
      <c r="E606" s="113"/>
      <c r="F606" s="79"/>
      <c r="G606" s="79"/>
      <c r="H606" s="79"/>
    </row>
    <row r="607" spans="1:8">
      <c r="A607" s="65"/>
      <c r="B607" s="266"/>
      <c r="C607" s="266"/>
      <c r="D607" s="139"/>
      <c r="E607" s="113"/>
      <c r="F607" s="79"/>
      <c r="G607" s="79"/>
      <c r="H607" s="79"/>
    </row>
    <row r="608" spans="1:8">
      <c r="A608" s="65"/>
      <c r="B608" s="266"/>
      <c r="C608" s="266"/>
      <c r="D608" s="139"/>
      <c r="E608" s="113"/>
      <c r="F608" s="79"/>
      <c r="G608" s="79"/>
      <c r="H608" s="79"/>
    </row>
    <row r="609" spans="1:8">
      <c r="A609" s="65"/>
      <c r="B609" s="266"/>
      <c r="C609" s="266"/>
      <c r="D609" s="139"/>
      <c r="E609" s="113"/>
      <c r="F609" s="79"/>
      <c r="G609" s="79"/>
      <c r="H609" s="79"/>
    </row>
    <row r="610" spans="1:8">
      <c r="A610" s="65"/>
      <c r="B610" s="266"/>
      <c r="C610" s="266"/>
      <c r="D610" s="139"/>
      <c r="E610" s="113"/>
      <c r="F610" s="79"/>
      <c r="G610" s="79"/>
      <c r="H610" s="79"/>
    </row>
    <row r="611" spans="1:8">
      <c r="A611" s="65"/>
      <c r="B611" s="266"/>
      <c r="C611" s="266"/>
      <c r="D611" s="139"/>
      <c r="E611" s="113"/>
      <c r="F611" s="79"/>
      <c r="G611" s="79"/>
      <c r="H611" s="79"/>
    </row>
    <row r="612" spans="1:8">
      <c r="A612" s="65"/>
      <c r="B612" s="266"/>
      <c r="C612" s="266"/>
      <c r="D612" s="139"/>
      <c r="E612" s="113"/>
      <c r="F612" s="79"/>
      <c r="G612" s="79"/>
      <c r="H612" s="79"/>
    </row>
    <row r="613" spans="1:8">
      <c r="A613" s="65"/>
      <c r="B613" s="266"/>
      <c r="C613" s="266"/>
      <c r="D613" s="139"/>
      <c r="E613" s="113"/>
      <c r="F613" s="79"/>
      <c r="G613" s="79"/>
      <c r="H613" s="79"/>
    </row>
    <row r="614" spans="1:8">
      <c r="A614" s="65"/>
      <c r="B614" s="266"/>
      <c r="C614" s="266"/>
      <c r="D614" s="139"/>
      <c r="E614" s="113"/>
      <c r="F614" s="79"/>
      <c r="G614" s="79"/>
      <c r="H614" s="79"/>
    </row>
    <row r="615" spans="1:8">
      <c r="A615" s="65"/>
      <c r="B615" s="266"/>
      <c r="C615" s="266"/>
      <c r="D615" s="139"/>
      <c r="E615" s="113"/>
      <c r="F615" s="79"/>
      <c r="G615" s="79"/>
      <c r="H615" s="79"/>
    </row>
    <row r="616" spans="1:8">
      <c r="A616" s="65"/>
      <c r="B616" s="266"/>
      <c r="C616" s="266"/>
      <c r="D616" s="139"/>
      <c r="E616" s="113"/>
      <c r="F616" s="79"/>
      <c r="G616" s="79"/>
      <c r="H616" s="79"/>
    </row>
    <row r="617" spans="1:8">
      <c r="A617" s="65"/>
      <c r="B617" s="266"/>
      <c r="C617" s="266"/>
      <c r="D617" s="139"/>
      <c r="E617" s="113"/>
      <c r="F617" s="79"/>
      <c r="G617" s="79"/>
      <c r="H617" s="79"/>
    </row>
    <row r="618" spans="1:8">
      <c r="A618" s="65"/>
      <c r="B618" s="266"/>
      <c r="C618" s="266"/>
      <c r="D618" s="139"/>
      <c r="E618" s="113"/>
      <c r="F618" s="79"/>
      <c r="G618" s="79"/>
      <c r="H618" s="79"/>
    </row>
    <row r="619" spans="1:8">
      <c r="A619" s="65"/>
      <c r="B619" s="266"/>
      <c r="C619" s="266"/>
      <c r="D619" s="139"/>
      <c r="E619" s="113"/>
      <c r="F619" s="79"/>
      <c r="G619" s="79"/>
      <c r="H619" s="79"/>
    </row>
    <row r="620" spans="1:8">
      <c r="A620" s="65"/>
      <c r="B620" s="266"/>
      <c r="C620" s="266"/>
      <c r="D620" s="139"/>
      <c r="E620" s="113"/>
      <c r="F620" s="79"/>
      <c r="G620" s="79"/>
      <c r="H620" s="79"/>
    </row>
    <row r="621" spans="1:8">
      <c r="A621" s="65"/>
      <c r="B621" s="266"/>
      <c r="C621" s="266"/>
      <c r="D621" s="139"/>
      <c r="E621" s="113"/>
      <c r="F621" s="79"/>
      <c r="G621" s="79"/>
      <c r="H621" s="79"/>
    </row>
    <row r="622" spans="1:8">
      <c r="A622" s="65"/>
      <c r="B622" s="266"/>
      <c r="C622" s="266"/>
      <c r="D622" s="139"/>
      <c r="E622" s="113"/>
      <c r="F622" s="79"/>
      <c r="G622" s="79"/>
      <c r="H622" s="79"/>
    </row>
    <row r="623" spans="1:8">
      <c r="A623" s="65"/>
      <c r="B623" s="266"/>
      <c r="C623" s="266"/>
      <c r="D623" s="139"/>
      <c r="E623" s="113"/>
      <c r="F623" s="79"/>
      <c r="G623" s="79"/>
      <c r="H623" s="79"/>
    </row>
    <row r="624" spans="1:8">
      <c r="A624" s="65"/>
      <c r="B624" s="266"/>
      <c r="C624" s="266"/>
      <c r="D624" s="139"/>
      <c r="E624" s="113"/>
      <c r="F624" s="79"/>
      <c r="G624" s="79"/>
      <c r="H624" s="79"/>
    </row>
    <row r="625" spans="1:8">
      <c r="A625" s="65"/>
      <c r="B625" s="266"/>
      <c r="C625" s="266"/>
      <c r="D625" s="139"/>
      <c r="E625" s="113"/>
      <c r="F625" s="79"/>
      <c r="G625" s="79"/>
      <c r="H625" s="79"/>
    </row>
    <row r="626" spans="1:8">
      <c r="A626" s="65"/>
      <c r="B626" s="266"/>
      <c r="C626" s="266"/>
      <c r="D626" s="139"/>
      <c r="E626" s="113"/>
      <c r="F626" s="79"/>
      <c r="G626" s="79"/>
      <c r="H626" s="79"/>
    </row>
    <row r="627" spans="1:8">
      <c r="A627" s="65"/>
      <c r="B627" s="266"/>
      <c r="C627" s="266"/>
      <c r="D627" s="139"/>
      <c r="E627" s="113"/>
      <c r="F627" s="79"/>
      <c r="G627" s="79"/>
      <c r="H627" s="79"/>
    </row>
    <row r="628" spans="1:8">
      <c r="A628" s="65"/>
      <c r="B628" s="266"/>
      <c r="C628" s="266"/>
      <c r="D628" s="139"/>
      <c r="E628" s="113"/>
      <c r="F628" s="79"/>
      <c r="G628" s="79"/>
      <c r="H628" s="79"/>
    </row>
    <row r="629" spans="1:8">
      <c r="A629" s="65"/>
      <c r="B629" s="266"/>
      <c r="C629" s="266"/>
      <c r="D629" s="139"/>
      <c r="E629" s="113"/>
      <c r="F629" s="79"/>
      <c r="G629" s="79"/>
      <c r="H629" s="79"/>
    </row>
    <row r="630" spans="1:8">
      <c r="A630" s="65"/>
      <c r="B630" s="266"/>
      <c r="C630" s="266"/>
      <c r="D630" s="139"/>
      <c r="E630" s="113"/>
      <c r="F630" s="79"/>
      <c r="G630" s="79"/>
      <c r="H630" s="79"/>
    </row>
    <row r="631" spans="1:8">
      <c r="A631" s="65"/>
      <c r="B631" s="266"/>
      <c r="C631" s="266"/>
      <c r="D631" s="139"/>
      <c r="E631" s="113"/>
      <c r="F631" s="79"/>
      <c r="G631" s="79"/>
      <c r="H631" s="79"/>
    </row>
    <row r="632" spans="1:8">
      <c r="A632" s="65"/>
      <c r="B632" s="266"/>
      <c r="C632" s="266"/>
      <c r="D632" s="139"/>
      <c r="E632" s="113"/>
      <c r="F632" s="79"/>
      <c r="G632" s="79"/>
      <c r="H632" s="79"/>
    </row>
    <row r="633" spans="1:8">
      <c r="A633" s="65"/>
      <c r="B633" s="266"/>
      <c r="C633" s="266"/>
      <c r="D633" s="139"/>
      <c r="E633" s="113"/>
      <c r="F633" s="79"/>
      <c r="G633" s="79"/>
      <c r="H633" s="79"/>
    </row>
    <row r="634" spans="1:8">
      <c r="A634" s="65"/>
      <c r="B634" s="266"/>
      <c r="C634" s="266"/>
      <c r="D634" s="139"/>
      <c r="E634" s="113"/>
      <c r="F634" s="79"/>
      <c r="G634" s="79"/>
      <c r="H634" s="79"/>
    </row>
    <row r="635" spans="1:8">
      <c r="A635" s="65"/>
      <c r="B635" s="266"/>
      <c r="C635" s="266"/>
      <c r="D635" s="139"/>
      <c r="E635" s="113"/>
      <c r="F635" s="79"/>
      <c r="G635" s="79"/>
      <c r="H635" s="79"/>
    </row>
    <row r="636" spans="1:8">
      <c r="A636" s="65"/>
      <c r="B636" s="266"/>
      <c r="C636" s="266"/>
      <c r="D636" s="139"/>
      <c r="E636" s="113"/>
      <c r="F636" s="79"/>
      <c r="G636" s="79"/>
      <c r="H636" s="79"/>
    </row>
    <row r="637" spans="1:8">
      <c r="A637" s="65"/>
      <c r="B637" s="266"/>
      <c r="C637" s="266"/>
      <c r="D637" s="139"/>
      <c r="E637" s="113"/>
      <c r="F637" s="79"/>
      <c r="G637" s="79"/>
      <c r="H637" s="79"/>
    </row>
    <row r="638" spans="1:8">
      <c r="A638" s="65"/>
      <c r="B638" s="266"/>
      <c r="C638" s="266"/>
      <c r="D638" s="139"/>
      <c r="E638" s="113"/>
      <c r="F638" s="79"/>
      <c r="G638" s="79"/>
      <c r="H638" s="79"/>
    </row>
    <row r="639" spans="1:8">
      <c r="A639" s="65"/>
      <c r="B639" s="266"/>
      <c r="C639" s="266"/>
      <c r="D639" s="139"/>
      <c r="E639" s="113"/>
      <c r="F639" s="79"/>
      <c r="G639" s="79"/>
      <c r="H639" s="79"/>
    </row>
    <row r="640" spans="1:8">
      <c r="A640" s="65"/>
      <c r="B640" s="266"/>
      <c r="C640" s="266"/>
      <c r="D640" s="139"/>
      <c r="E640" s="113"/>
      <c r="F640" s="79"/>
      <c r="G640" s="79"/>
      <c r="H640" s="79"/>
    </row>
    <row r="641" spans="1:8">
      <c r="A641" s="65"/>
      <c r="B641" s="266"/>
      <c r="C641" s="266"/>
      <c r="D641" s="139"/>
      <c r="E641" s="113"/>
      <c r="F641" s="79"/>
      <c r="G641" s="79"/>
      <c r="H641" s="79"/>
    </row>
    <row r="642" spans="1:8">
      <c r="A642" s="65"/>
      <c r="B642" s="266"/>
      <c r="C642" s="266"/>
      <c r="D642" s="139"/>
      <c r="E642" s="113"/>
      <c r="F642" s="79"/>
      <c r="G642" s="79"/>
      <c r="H642" s="79"/>
    </row>
    <row r="643" spans="1:8">
      <c r="A643" s="65"/>
      <c r="B643" s="266"/>
      <c r="C643" s="266"/>
      <c r="D643" s="139"/>
      <c r="E643" s="113"/>
      <c r="F643" s="79"/>
      <c r="G643" s="79"/>
      <c r="H643" s="79"/>
    </row>
    <row r="644" spans="1:8">
      <c r="A644" s="65"/>
      <c r="B644" s="266"/>
      <c r="C644" s="266"/>
      <c r="D644" s="139"/>
      <c r="E644" s="113"/>
      <c r="F644" s="79"/>
      <c r="G644" s="79"/>
      <c r="H644" s="79"/>
    </row>
    <row r="645" spans="1:8">
      <c r="A645" s="65"/>
      <c r="B645" s="266"/>
      <c r="C645" s="266"/>
      <c r="D645" s="139"/>
      <c r="E645" s="113"/>
      <c r="F645" s="79"/>
      <c r="G645" s="79"/>
      <c r="H645" s="79"/>
    </row>
    <row r="646" spans="1:8">
      <c r="A646" s="65"/>
      <c r="B646" s="266"/>
      <c r="C646" s="266"/>
      <c r="D646" s="139"/>
      <c r="E646" s="113"/>
      <c r="F646" s="79"/>
      <c r="G646" s="79"/>
      <c r="H646" s="79"/>
    </row>
    <row r="647" spans="1:8">
      <c r="A647" s="65"/>
      <c r="B647" s="266"/>
      <c r="C647" s="266"/>
      <c r="D647" s="139"/>
      <c r="E647" s="113"/>
      <c r="F647" s="79"/>
      <c r="G647" s="79"/>
      <c r="H647" s="79"/>
    </row>
    <row r="648" spans="1:8">
      <c r="A648" s="65"/>
      <c r="B648" s="266"/>
      <c r="C648" s="266"/>
      <c r="D648" s="139"/>
      <c r="E648" s="113"/>
      <c r="F648" s="79"/>
      <c r="G648" s="79"/>
      <c r="H648" s="79"/>
    </row>
    <row r="649" spans="1:8">
      <c r="A649" s="65"/>
      <c r="B649" s="266"/>
      <c r="C649" s="266"/>
      <c r="D649" s="139"/>
      <c r="E649" s="113"/>
      <c r="F649" s="79"/>
      <c r="G649" s="79"/>
      <c r="H649" s="79"/>
    </row>
    <row r="650" spans="1:8">
      <c r="A650" s="65"/>
      <c r="B650" s="266"/>
      <c r="C650" s="266"/>
      <c r="D650" s="139"/>
      <c r="E650" s="113"/>
      <c r="F650" s="79"/>
      <c r="G650" s="79"/>
      <c r="H650" s="79"/>
    </row>
    <row r="651" spans="1:8">
      <c r="A651" s="65"/>
      <c r="B651" s="266"/>
      <c r="C651" s="266"/>
      <c r="D651" s="139"/>
      <c r="E651" s="113"/>
      <c r="F651" s="79"/>
      <c r="G651" s="79"/>
      <c r="H651" s="79"/>
    </row>
    <row r="652" spans="1:8">
      <c r="A652" s="65"/>
      <c r="B652" s="266"/>
      <c r="C652" s="266"/>
      <c r="D652" s="139"/>
      <c r="E652" s="113"/>
      <c r="F652" s="79"/>
      <c r="G652" s="79"/>
      <c r="H652" s="79"/>
    </row>
    <row r="653" spans="1:8">
      <c r="A653" s="65"/>
      <c r="B653" s="266"/>
      <c r="C653" s="266"/>
      <c r="D653" s="139"/>
      <c r="E653" s="113"/>
      <c r="F653" s="79"/>
      <c r="G653" s="79"/>
      <c r="H653" s="79"/>
    </row>
    <row r="654" spans="1:8">
      <c r="A654" s="65"/>
      <c r="B654" s="266"/>
      <c r="C654" s="266"/>
      <c r="D654" s="139"/>
      <c r="E654" s="113"/>
      <c r="F654" s="79"/>
      <c r="G654" s="79"/>
      <c r="H654" s="79"/>
    </row>
    <row r="655" spans="1:8">
      <c r="A655" s="65"/>
      <c r="B655" s="266"/>
      <c r="C655" s="266"/>
      <c r="D655" s="139"/>
      <c r="E655" s="113"/>
      <c r="F655" s="79"/>
      <c r="G655" s="79"/>
      <c r="H655" s="79"/>
    </row>
    <row r="656" spans="1:8">
      <c r="A656" s="65"/>
      <c r="B656" s="266"/>
      <c r="C656" s="266"/>
      <c r="D656" s="139"/>
      <c r="E656" s="113"/>
      <c r="F656" s="79"/>
      <c r="G656" s="79"/>
      <c r="H656" s="79"/>
    </row>
    <row r="657" spans="1:8">
      <c r="A657" s="65"/>
      <c r="B657" s="266"/>
      <c r="C657" s="266"/>
      <c r="D657" s="139"/>
      <c r="E657" s="113"/>
      <c r="F657" s="79"/>
      <c r="G657" s="79"/>
      <c r="H657" s="79"/>
    </row>
    <row r="658" spans="1:8">
      <c r="A658" s="65"/>
      <c r="B658" s="266"/>
      <c r="C658" s="266"/>
      <c r="D658" s="139"/>
      <c r="E658" s="113"/>
      <c r="F658" s="79"/>
      <c r="G658" s="79"/>
      <c r="H658" s="79"/>
    </row>
    <row r="659" spans="1:8">
      <c r="A659" s="65"/>
      <c r="B659" s="266"/>
      <c r="C659" s="266"/>
      <c r="D659" s="139"/>
      <c r="E659" s="113"/>
      <c r="F659" s="79"/>
      <c r="G659" s="79"/>
      <c r="H659" s="79"/>
    </row>
    <row r="660" spans="1:8">
      <c r="A660" s="65"/>
      <c r="B660" s="266"/>
      <c r="C660" s="266"/>
      <c r="D660" s="139"/>
      <c r="E660" s="113"/>
      <c r="F660" s="79"/>
      <c r="G660" s="79"/>
      <c r="H660" s="79"/>
    </row>
    <row r="661" spans="1:8">
      <c r="A661" s="65"/>
      <c r="B661" s="266"/>
      <c r="C661" s="266"/>
      <c r="D661" s="139"/>
      <c r="E661" s="113"/>
      <c r="F661" s="79"/>
      <c r="G661" s="79"/>
      <c r="H661" s="79"/>
    </row>
    <row r="662" spans="1:8">
      <c r="A662" s="65"/>
      <c r="B662" s="266"/>
      <c r="C662" s="266"/>
      <c r="D662" s="139"/>
      <c r="E662" s="113"/>
      <c r="F662" s="79"/>
      <c r="G662" s="79"/>
      <c r="H662" s="79"/>
    </row>
    <row r="663" spans="1:8">
      <c r="A663" s="65"/>
      <c r="B663" s="266"/>
      <c r="C663" s="266"/>
      <c r="D663" s="139"/>
      <c r="E663" s="113"/>
      <c r="F663" s="79"/>
      <c r="G663" s="79"/>
      <c r="H663" s="79"/>
    </row>
    <row r="664" spans="1:8">
      <c r="A664" s="65"/>
      <c r="B664" s="266"/>
      <c r="C664" s="266"/>
      <c r="D664" s="139"/>
      <c r="E664" s="113"/>
      <c r="F664" s="79"/>
      <c r="G664" s="79"/>
      <c r="H664" s="79"/>
    </row>
    <row r="665" spans="1:8">
      <c r="A665" s="65"/>
      <c r="B665" s="266"/>
      <c r="C665" s="266"/>
      <c r="D665" s="139"/>
      <c r="E665" s="113"/>
      <c r="F665" s="79"/>
      <c r="G665" s="79"/>
      <c r="H665" s="79"/>
    </row>
    <row r="666" spans="1:8">
      <c r="A666" s="65"/>
      <c r="B666" s="266"/>
      <c r="C666" s="266"/>
      <c r="D666" s="139"/>
      <c r="E666" s="113"/>
      <c r="F666" s="79"/>
      <c r="G666" s="79"/>
      <c r="H666" s="79"/>
    </row>
    <row r="667" spans="1:8">
      <c r="A667" s="65"/>
      <c r="B667" s="266"/>
      <c r="C667" s="266"/>
      <c r="D667" s="139"/>
      <c r="E667" s="113"/>
      <c r="F667" s="79"/>
      <c r="G667" s="79"/>
      <c r="H667" s="79"/>
    </row>
    <row r="668" spans="1:8">
      <c r="A668" s="65"/>
      <c r="B668" s="266"/>
      <c r="C668" s="266"/>
      <c r="D668" s="139"/>
      <c r="E668" s="113"/>
      <c r="F668" s="79"/>
      <c r="G668" s="79"/>
      <c r="H668" s="79"/>
    </row>
    <row r="669" spans="1:8">
      <c r="A669" s="65"/>
      <c r="B669" s="266"/>
      <c r="C669" s="266"/>
      <c r="D669" s="139"/>
      <c r="E669" s="113"/>
      <c r="F669" s="79"/>
      <c r="G669" s="79"/>
      <c r="H669" s="79"/>
    </row>
    <row r="670" spans="1:8">
      <c r="A670" s="65"/>
      <c r="B670" s="266"/>
      <c r="C670" s="266"/>
      <c r="D670" s="139"/>
      <c r="E670" s="113"/>
      <c r="F670" s="79"/>
      <c r="G670" s="79"/>
      <c r="H670" s="79"/>
    </row>
    <row r="671" spans="1:8">
      <c r="A671" s="65"/>
      <c r="B671" s="266"/>
      <c r="C671" s="266"/>
      <c r="D671" s="139"/>
      <c r="E671" s="113"/>
      <c r="F671" s="79"/>
      <c r="G671" s="79"/>
      <c r="H671" s="79"/>
    </row>
    <row r="672" spans="1:8">
      <c r="A672" s="65"/>
      <c r="B672" s="266"/>
      <c r="C672" s="266"/>
      <c r="D672" s="139"/>
      <c r="E672" s="113"/>
      <c r="F672" s="79"/>
      <c r="G672" s="79"/>
      <c r="H672" s="79"/>
    </row>
    <row r="673" spans="1:8">
      <c r="A673" s="65"/>
      <c r="B673" s="266"/>
      <c r="C673" s="266"/>
      <c r="D673" s="139"/>
      <c r="E673" s="113"/>
      <c r="F673" s="79"/>
      <c r="G673" s="79"/>
      <c r="H673" s="79"/>
    </row>
    <row r="674" spans="1:8">
      <c r="A674" s="65"/>
      <c r="B674" s="266"/>
      <c r="C674" s="266"/>
      <c r="D674" s="139"/>
      <c r="E674" s="113"/>
      <c r="F674" s="79"/>
      <c r="G674" s="79"/>
      <c r="H674" s="79"/>
    </row>
    <row r="675" spans="1:8">
      <c r="A675" s="65"/>
      <c r="B675" s="266"/>
      <c r="C675" s="266"/>
      <c r="D675" s="139"/>
      <c r="E675" s="113"/>
      <c r="F675" s="79"/>
      <c r="G675" s="79"/>
      <c r="H675" s="79"/>
    </row>
    <row r="676" spans="1:8">
      <c r="A676" s="65"/>
      <c r="B676" s="266"/>
      <c r="C676" s="266"/>
      <c r="D676" s="139"/>
      <c r="E676" s="113"/>
      <c r="F676" s="79"/>
      <c r="G676" s="79"/>
      <c r="H676" s="79"/>
    </row>
    <row r="677" spans="1:8">
      <c r="A677" s="65"/>
      <c r="B677" s="266"/>
      <c r="C677" s="266"/>
      <c r="D677" s="139"/>
      <c r="E677" s="113"/>
      <c r="F677" s="79"/>
      <c r="G677" s="79"/>
      <c r="H677" s="79"/>
    </row>
    <row r="678" spans="1:8">
      <c r="A678" s="65"/>
      <c r="B678" s="266"/>
      <c r="C678" s="266"/>
      <c r="D678" s="139"/>
      <c r="E678" s="113"/>
      <c r="F678" s="79"/>
      <c r="G678" s="79"/>
      <c r="H678" s="79"/>
    </row>
    <row r="679" spans="1:8">
      <c r="A679" s="65"/>
      <c r="B679" s="266"/>
      <c r="C679" s="266"/>
      <c r="D679" s="139"/>
      <c r="E679" s="113"/>
      <c r="F679" s="79"/>
      <c r="G679" s="79"/>
      <c r="H679" s="79"/>
    </row>
    <row r="680" spans="1:8">
      <c r="A680" s="65"/>
      <c r="B680" s="266"/>
      <c r="C680" s="266"/>
      <c r="D680" s="139"/>
      <c r="E680" s="113"/>
      <c r="F680" s="79"/>
      <c r="G680" s="79"/>
      <c r="H680" s="79"/>
    </row>
    <row r="681" spans="1:8">
      <c r="A681" s="65"/>
      <c r="B681" s="266"/>
      <c r="C681" s="266"/>
      <c r="D681" s="139"/>
      <c r="E681" s="113"/>
      <c r="F681" s="79"/>
      <c r="G681" s="79"/>
      <c r="H681" s="79"/>
    </row>
    <row r="682" spans="1:8">
      <c r="A682" s="65"/>
      <c r="B682" s="266"/>
      <c r="C682" s="266"/>
      <c r="D682" s="139"/>
      <c r="E682" s="113"/>
      <c r="F682" s="79"/>
      <c r="G682" s="79"/>
      <c r="H682" s="79"/>
    </row>
    <row r="683" spans="1:8">
      <c r="A683" s="65"/>
      <c r="B683" s="266"/>
      <c r="C683" s="266"/>
      <c r="D683" s="139"/>
      <c r="E683" s="113"/>
      <c r="F683" s="79"/>
      <c r="G683" s="79"/>
      <c r="H683" s="79"/>
    </row>
    <row r="684" spans="1:8">
      <c r="A684" s="65"/>
      <c r="B684" s="266"/>
      <c r="C684" s="266"/>
      <c r="D684" s="139"/>
      <c r="E684" s="113"/>
      <c r="F684" s="79"/>
      <c r="G684" s="79"/>
      <c r="H684" s="79"/>
    </row>
    <row r="685" spans="1:8">
      <c r="A685" s="65"/>
      <c r="B685" s="266"/>
      <c r="C685" s="266"/>
      <c r="D685" s="139"/>
      <c r="E685" s="113"/>
      <c r="F685" s="79"/>
      <c r="G685" s="79"/>
      <c r="H685" s="79"/>
    </row>
    <row r="686" spans="1:8">
      <c r="A686" s="65"/>
      <c r="B686" s="266"/>
      <c r="C686" s="266"/>
      <c r="D686" s="139"/>
      <c r="E686" s="113"/>
      <c r="F686" s="79"/>
      <c r="G686" s="79"/>
      <c r="H686" s="79"/>
    </row>
    <row r="687" spans="1:8">
      <c r="A687" s="65"/>
      <c r="B687" s="266"/>
      <c r="C687" s="266"/>
      <c r="D687" s="139"/>
      <c r="E687" s="113"/>
      <c r="F687" s="79"/>
      <c r="G687" s="79"/>
      <c r="H687" s="79"/>
    </row>
    <row r="688" spans="1:8">
      <c r="A688" s="65"/>
      <c r="B688" s="266"/>
      <c r="C688" s="266"/>
      <c r="D688" s="139"/>
      <c r="E688" s="113"/>
      <c r="F688" s="79"/>
      <c r="G688" s="79"/>
      <c r="H688" s="79"/>
    </row>
    <row r="689" spans="1:8">
      <c r="A689" s="65"/>
      <c r="B689" s="266"/>
      <c r="C689" s="266"/>
      <c r="D689" s="139"/>
      <c r="E689" s="113"/>
      <c r="F689" s="79"/>
      <c r="G689" s="79"/>
      <c r="H689" s="79"/>
    </row>
    <row r="690" spans="1:8">
      <c r="A690" s="65"/>
      <c r="B690" s="266"/>
      <c r="C690" s="266"/>
      <c r="D690" s="139"/>
      <c r="E690" s="113"/>
      <c r="F690" s="79"/>
      <c r="G690" s="79"/>
      <c r="H690" s="79"/>
    </row>
    <row r="691" spans="1:8">
      <c r="A691" s="65"/>
      <c r="B691" s="266"/>
      <c r="C691" s="266"/>
      <c r="D691" s="139"/>
      <c r="E691" s="113"/>
      <c r="F691" s="79"/>
      <c r="G691" s="79"/>
      <c r="H691" s="79"/>
    </row>
    <row r="692" spans="1:8">
      <c r="A692" s="65"/>
      <c r="B692" s="266"/>
      <c r="C692" s="266"/>
      <c r="D692" s="139"/>
      <c r="E692" s="113"/>
      <c r="F692" s="79"/>
      <c r="G692" s="79"/>
      <c r="H692" s="79"/>
    </row>
    <row r="693" spans="1:8">
      <c r="A693" s="65"/>
      <c r="B693" s="266"/>
      <c r="C693" s="266"/>
      <c r="D693" s="139"/>
      <c r="E693" s="113"/>
      <c r="F693" s="79"/>
      <c r="G693" s="79"/>
      <c r="H693" s="79"/>
    </row>
    <row r="694" spans="1:8">
      <c r="A694" s="65"/>
      <c r="B694" s="266"/>
      <c r="C694" s="266"/>
      <c r="D694" s="139"/>
      <c r="E694" s="113"/>
      <c r="F694" s="79"/>
      <c r="G694" s="79"/>
      <c r="H694" s="79"/>
    </row>
    <row r="695" spans="1:8">
      <c r="A695" s="65"/>
      <c r="B695" s="266"/>
      <c r="C695" s="266"/>
      <c r="D695" s="139"/>
      <c r="E695" s="113"/>
      <c r="F695" s="79"/>
      <c r="G695" s="79"/>
      <c r="H695" s="79"/>
    </row>
    <row r="696" spans="1:8">
      <c r="A696" s="65"/>
      <c r="B696" s="266"/>
      <c r="C696" s="266"/>
      <c r="D696" s="139"/>
      <c r="E696" s="113"/>
      <c r="F696" s="79"/>
      <c r="G696" s="79"/>
      <c r="H696" s="79"/>
    </row>
    <row r="697" spans="1:8">
      <c r="A697" s="65"/>
      <c r="B697" s="266"/>
      <c r="C697" s="266"/>
      <c r="D697" s="139"/>
      <c r="E697" s="113"/>
      <c r="F697" s="79"/>
      <c r="G697" s="79"/>
      <c r="H697" s="79"/>
    </row>
    <row r="698" spans="1:8">
      <c r="A698" s="65"/>
      <c r="B698" s="266"/>
      <c r="C698" s="266"/>
      <c r="D698" s="139"/>
      <c r="E698" s="113"/>
      <c r="F698" s="79"/>
      <c r="G698" s="79"/>
      <c r="H698" s="79"/>
    </row>
    <row r="699" spans="1:8">
      <c r="A699" s="65"/>
      <c r="B699" s="266"/>
      <c r="C699" s="266"/>
      <c r="D699" s="139"/>
      <c r="E699" s="113"/>
      <c r="F699" s="79"/>
      <c r="G699" s="79"/>
      <c r="H699" s="79"/>
    </row>
    <row r="700" spans="1:8">
      <c r="A700" s="65"/>
      <c r="B700" s="266"/>
      <c r="C700" s="266"/>
      <c r="D700" s="139"/>
      <c r="E700" s="113"/>
      <c r="F700" s="79"/>
      <c r="G700" s="79"/>
      <c r="H700" s="79"/>
    </row>
    <row r="701" spans="1:8">
      <c r="A701" s="65"/>
      <c r="B701" s="266"/>
      <c r="C701" s="266"/>
      <c r="D701" s="139"/>
      <c r="E701" s="113"/>
      <c r="F701" s="79"/>
      <c r="G701" s="79"/>
      <c r="H701" s="79"/>
    </row>
    <row r="702" spans="1:8">
      <c r="A702" s="65"/>
      <c r="B702" s="266"/>
      <c r="C702" s="266"/>
      <c r="D702" s="139"/>
      <c r="E702" s="113"/>
      <c r="F702" s="79"/>
      <c r="G702" s="79"/>
      <c r="H702" s="79"/>
    </row>
    <row r="703" spans="1:8">
      <c r="A703" s="65"/>
      <c r="B703" s="266"/>
      <c r="C703" s="266"/>
      <c r="D703" s="139"/>
      <c r="E703" s="113"/>
      <c r="F703" s="79"/>
      <c r="G703" s="79"/>
      <c r="H703" s="79"/>
    </row>
    <row r="704" spans="1:8">
      <c r="A704" s="65"/>
      <c r="B704" s="266"/>
      <c r="C704" s="266"/>
      <c r="D704" s="139"/>
      <c r="E704" s="113"/>
      <c r="F704" s="79"/>
      <c r="G704" s="79"/>
      <c r="H704" s="79"/>
    </row>
    <row r="705" spans="1:8">
      <c r="A705" s="65"/>
      <c r="B705" s="266"/>
      <c r="C705" s="266"/>
      <c r="D705" s="139"/>
      <c r="E705" s="113"/>
      <c r="F705" s="79"/>
      <c r="G705" s="79"/>
      <c r="H705" s="79"/>
    </row>
    <row r="706" spans="1:8">
      <c r="A706" s="65"/>
      <c r="B706" s="266"/>
      <c r="C706" s="266"/>
      <c r="D706" s="139"/>
      <c r="E706" s="113"/>
      <c r="F706" s="79"/>
      <c r="G706" s="79"/>
      <c r="H706" s="79"/>
    </row>
    <row r="707" spans="1:8">
      <c r="A707" s="65"/>
      <c r="B707" s="266"/>
      <c r="C707" s="266"/>
      <c r="D707" s="139"/>
      <c r="E707" s="113"/>
      <c r="F707" s="79"/>
      <c r="G707" s="79"/>
      <c r="H707" s="79"/>
    </row>
    <row r="708" spans="1:8">
      <c r="A708" s="65"/>
      <c r="B708" s="266"/>
      <c r="C708" s="266"/>
      <c r="D708" s="139"/>
      <c r="E708" s="113"/>
      <c r="F708" s="79"/>
      <c r="G708" s="79"/>
      <c r="H708" s="79"/>
    </row>
    <row r="709" spans="1:8">
      <c r="A709" s="65"/>
      <c r="B709" s="266"/>
      <c r="C709" s="266"/>
      <c r="D709" s="139"/>
      <c r="E709" s="113"/>
      <c r="F709" s="79"/>
      <c r="G709" s="79"/>
      <c r="H709" s="79"/>
    </row>
    <row r="710" spans="1:8">
      <c r="A710" s="65"/>
      <c r="B710" s="266"/>
      <c r="C710" s="266"/>
      <c r="D710" s="139"/>
      <c r="E710" s="113"/>
      <c r="F710" s="79"/>
      <c r="G710" s="79"/>
      <c r="H710" s="79"/>
    </row>
    <row r="711" spans="1:8">
      <c r="A711" s="65"/>
      <c r="B711" s="266"/>
      <c r="C711" s="266"/>
      <c r="D711" s="139"/>
      <c r="E711" s="113"/>
      <c r="F711" s="79"/>
      <c r="G711" s="79"/>
      <c r="H711" s="79"/>
    </row>
    <row r="712" spans="1:8">
      <c r="A712" s="65"/>
      <c r="B712" s="266"/>
      <c r="C712" s="266"/>
      <c r="D712" s="139"/>
      <c r="E712" s="113"/>
      <c r="F712" s="79"/>
      <c r="G712" s="79"/>
      <c r="H712" s="79"/>
    </row>
    <row r="713" spans="1:8">
      <c r="A713" s="65"/>
      <c r="B713" s="266"/>
      <c r="C713" s="266"/>
      <c r="D713" s="139"/>
      <c r="E713" s="113"/>
      <c r="F713" s="79"/>
      <c r="G713" s="79"/>
      <c r="H713" s="79"/>
    </row>
    <row r="714" spans="1:8">
      <c r="A714" s="65"/>
      <c r="B714" s="266"/>
      <c r="C714" s="266"/>
      <c r="D714" s="139"/>
      <c r="E714" s="113"/>
      <c r="F714" s="79"/>
      <c r="G714" s="79"/>
      <c r="H714" s="79"/>
    </row>
    <row r="715" spans="1:8">
      <c r="A715" s="65"/>
      <c r="B715" s="266"/>
      <c r="C715" s="266"/>
      <c r="D715" s="139"/>
      <c r="E715" s="113"/>
      <c r="F715" s="79"/>
      <c r="G715" s="79"/>
      <c r="H715" s="79"/>
    </row>
    <row r="716" spans="1:8">
      <c r="A716" s="65"/>
      <c r="B716" s="266"/>
      <c r="C716" s="266"/>
      <c r="D716" s="139"/>
      <c r="E716" s="113"/>
      <c r="F716" s="79"/>
      <c r="G716" s="79"/>
      <c r="H716" s="79"/>
    </row>
    <row r="717" spans="1:8">
      <c r="A717" s="65"/>
      <c r="B717" s="266"/>
      <c r="C717" s="266"/>
      <c r="D717" s="139"/>
      <c r="E717" s="113"/>
      <c r="F717" s="79"/>
      <c r="G717" s="79"/>
      <c r="H717" s="79"/>
    </row>
    <row r="718" spans="1:8">
      <c r="A718" s="65"/>
      <c r="B718" s="266"/>
      <c r="C718" s="266"/>
      <c r="D718" s="139"/>
      <c r="E718" s="113"/>
      <c r="F718" s="79"/>
      <c r="G718" s="79"/>
      <c r="H718" s="79"/>
    </row>
    <row r="719" spans="1:8">
      <c r="A719" s="65"/>
      <c r="B719" s="266"/>
      <c r="C719" s="266"/>
      <c r="D719" s="139"/>
      <c r="E719" s="113"/>
      <c r="F719" s="79"/>
      <c r="G719" s="79"/>
      <c r="H719" s="79"/>
    </row>
    <row r="720" spans="1:8">
      <c r="A720" s="65"/>
      <c r="B720" s="266"/>
      <c r="C720" s="266"/>
      <c r="D720" s="139"/>
      <c r="E720" s="113"/>
      <c r="F720" s="79"/>
      <c r="G720" s="79"/>
      <c r="H720" s="79"/>
    </row>
    <row r="721" spans="1:8">
      <c r="A721" s="65"/>
      <c r="B721" s="266"/>
      <c r="C721" s="266"/>
      <c r="D721" s="139"/>
      <c r="E721" s="113"/>
      <c r="F721" s="79"/>
      <c r="G721" s="79"/>
      <c r="H721" s="79"/>
    </row>
    <row r="722" spans="1:8">
      <c r="A722" s="65"/>
      <c r="B722" s="266"/>
      <c r="C722" s="266"/>
      <c r="D722" s="139"/>
      <c r="E722" s="113"/>
      <c r="F722" s="79"/>
      <c r="G722" s="79"/>
      <c r="H722" s="79"/>
    </row>
    <row r="723" spans="1:8">
      <c r="A723" s="65"/>
      <c r="B723" s="266"/>
      <c r="C723" s="266"/>
      <c r="D723" s="139"/>
      <c r="E723" s="113"/>
      <c r="F723" s="79"/>
      <c r="G723" s="79"/>
      <c r="H723" s="79"/>
    </row>
    <row r="724" spans="1:8">
      <c r="A724" s="65"/>
      <c r="B724" s="266"/>
      <c r="C724" s="266"/>
      <c r="D724" s="139"/>
      <c r="E724" s="113"/>
      <c r="F724" s="79"/>
      <c r="G724" s="79"/>
      <c r="H724" s="79"/>
    </row>
    <row r="725" spans="1:8">
      <c r="A725" s="65"/>
      <c r="B725" s="266"/>
      <c r="C725" s="266"/>
      <c r="D725" s="139"/>
      <c r="E725" s="113"/>
      <c r="F725" s="79"/>
      <c r="G725" s="79"/>
      <c r="H725" s="79"/>
    </row>
    <row r="726" spans="1:8">
      <c r="A726" s="65"/>
      <c r="B726" s="266"/>
      <c r="C726" s="266"/>
      <c r="D726" s="139"/>
      <c r="E726" s="113"/>
      <c r="F726" s="79"/>
      <c r="G726" s="79"/>
      <c r="H726" s="79"/>
    </row>
    <row r="727" spans="1:8">
      <c r="A727" s="65"/>
      <c r="B727" s="266"/>
      <c r="C727" s="266"/>
      <c r="D727" s="139"/>
      <c r="E727" s="113"/>
      <c r="F727" s="79"/>
      <c r="G727" s="79"/>
      <c r="H727" s="79"/>
    </row>
    <row r="728" spans="1:8">
      <c r="A728" s="65"/>
      <c r="B728" s="266"/>
      <c r="C728" s="266"/>
      <c r="D728" s="139"/>
      <c r="E728" s="113"/>
      <c r="F728" s="79"/>
      <c r="G728" s="79"/>
      <c r="H728" s="79"/>
    </row>
    <row r="729" spans="1:8">
      <c r="A729" s="65"/>
      <c r="B729" s="266"/>
      <c r="C729" s="266"/>
      <c r="D729" s="139"/>
      <c r="E729" s="113"/>
      <c r="F729" s="79"/>
      <c r="G729" s="79"/>
      <c r="H729" s="79"/>
    </row>
    <row r="730" spans="1:8">
      <c r="A730" s="65"/>
      <c r="B730" s="266"/>
      <c r="C730" s="266"/>
      <c r="D730" s="139"/>
      <c r="E730" s="113"/>
      <c r="F730" s="79"/>
      <c r="G730" s="79"/>
      <c r="H730" s="79"/>
    </row>
    <row r="731" spans="1:8">
      <c r="A731" s="65"/>
      <c r="B731" s="266"/>
      <c r="C731" s="266"/>
      <c r="D731" s="139"/>
      <c r="E731" s="113"/>
      <c r="F731" s="79"/>
      <c r="G731" s="79"/>
      <c r="H731" s="79"/>
    </row>
    <row r="732" spans="1:8">
      <c r="A732" s="65"/>
      <c r="B732" s="266"/>
      <c r="C732" s="266"/>
      <c r="D732" s="139"/>
      <c r="E732" s="113"/>
      <c r="F732" s="79"/>
      <c r="G732" s="79"/>
      <c r="H732" s="79"/>
    </row>
    <row r="733" spans="1:8">
      <c r="A733" s="65"/>
      <c r="B733" s="266"/>
      <c r="C733" s="266"/>
      <c r="D733" s="139"/>
      <c r="E733" s="113"/>
      <c r="F733" s="79"/>
      <c r="G733" s="79"/>
      <c r="H733" s="79"/>
    </row>
    <row r="734" spans="1:8">
      <c r="A734" s="65"/>
      <c r="B734" s="266"/>
      <c r="C734" s="266"/>
      <c r="D734" s="139"/>
      <c r="E734" s="113"/>
      <c r="F734" s="79"/>
      <c r="G734" s="79"/>
      <c r="H734" s="79"/>
    </row>
    <row r="735" spans="1:8">
      <c r="A735" s="65"/>
      <c r="B735" s="266"/>
      <c r="C735" s="266"/>
      <c r="D735" s="139"/>
      <c r="E735" s="113"/>
      <c r="F735" s="79"/>
      <c r="G735" s="79"/>
      <c r="H735" s="79"/>
    </row>
    <row r="736" spans="1:8">
      <c r="A736" s="65"/>
      <c r="B736" s="266"/>
      <c r="C736" s="266"/>
      <c r="D736" s="139"/>
      <c r="E736" s="113"/>
      <c r="F736" s="79"/>
      <c r="G736" s="79"/>
      <c r="H736" s="79"/>
    </row>
    <row r="737" spans="1:8">
      <c r="A737" s="65"/>
      <c r="B737" s="266"/>
      <c r="C737" s="266"/>
      <c r="D737" s="139"/>
      <c r="E737" s="113"/>
      <c r="F737" s="79"/>
      <c r="G737" s="79"/>
      <c r="H737" s="79"/>
    </row>
    <row r="738" spans="1:8">
      <c r="A738" s="65"/>
      <c r="B738" s="266"/>
      <c r="C738" s="266"/>
      <c r="D738" s="139"/>
      <c r="E738" s="113"/>
      <c r="F738" s="79"/>
      <c r="G738" s="79"/>
      <c r="H738" s="79"/>
    </row>
    <row r="739" spans="1:8">
      <c r="A739" s="65"/>
      <c r="B739" s="266"/>
      <c r="C739" s="266"/>
      <c r="D739" s="139"/>
      <c r="E739" s="113"/>
      <c r="F739" s="79"/>
      <c r="G739" s="79"/>
      <c r="H739" s="79"/>
    </row>
    <row r="740" spans="1:8">
      <c r="A740" s="65"/>
      <c r="B740" s="266"/>
      <c r="C740" s="266"/>
      <c r="D740" s="139"/>
      <c r="E740" s="113"/>
      <c r="F740" s="79"/>
      <c r="G740" s="79"/>
      <c r="H740" s="79"/>
    </row>
    <row r="741" spans="1:8">
      <c r="A741" s="65"/>
      <c r="B741" s="266"/>
      <c r="C741" s="266"/>
      <c r="D741" s="139"/>
      <c r="E741" s="113"/>
      <c r="F741" s="79"/>
      <c r="G741" s="79"/>
      <c r="H741" s="79"/>
    </row>
    <row r="742" spans="1:8">
      <c r="A742" s="65"/>
      <c r="B742" s="266"/>
      <c r="C742" s="266"/>
      <c r="D742" s="139"/>
      <c r="E742" s="113"/>
      <c r="F742" s="79"/>
      <c r="G742" s="79"/>
      <c r="H742" s="79"/>
    </row>
    <row r="743" spans="1:8">
      <c r="A743" s="65"/>
      <c r="B743" s="266"/>
      <c r="C743" s="266"/>
      <c r="D743" s="139"/>
      <c r="E743" s="113"/>
      <c r="F743" s="79"/>
      <c r="G743" s="79"/>
      <c r="H743" s="79"/>
    </row>
    <row r="744" spans="1:8">
      <c r="A744" s="65"/>
      <c r="B744" s="266"/>
      <c r="C744" s="266"/>
      <c r="D744" s="139"/>
      <c r="E744" s="113"/>
      <c r="F744" s="79"/>
      <c r="G744" s="79"/>
      <c r="H744" s="79"/>
    </row>
    <row r="745" spans="1:8">
      <c r="A745" s="65"/>
      <c r="B745" s="266"/>
      <c r="C745" s="266"/>
      <c r="D745" s="139"/>
      <c r="E745" s="113"/>
      <c r="F745" s="79"/>
      <c r="G745" s="79"/>
      <c r="H745" s="79"/>
    </row>
    <row r="746" spans="1:8">
      <c r="A746" s="65"/>
      <c r="B746" s="266"/>
      <c r="C746" s="266"/>
      <c r="D746" s="139"/>
      <c r="E746" s="113"/>
      <c r="F746" s="79"/>
      <c r="G746" s="79"/>
      <c r="H746" s="79"/>
    </row>
    <row r="747" spans="1:8">
      <c r="A747" s="65"/>
      <c r="B747" s="266"/>
      <c r="C747" s="266"/>
      <c r="D747" s="139"/>
      <c r="E747" s="113"/>
      <c r="F747" s="79"/>
      <c r="G747" s="79"/>
      <c r="H747" s="79"/>
    </row>
    <row r="748" spans="1:8">
      <c r="A748" s="65"/>
      <c r="B748" s="266"/>
      <c r="C748" s="266"/>
      <c r="D748" s="139"/>
      <c r="E748" s="113"/>
      <c r="F748" s="79"/>
      <c r="G748" s="79"/>
      <c r="H748" s="79"/>
    </row>
    <row r="749" spans="1:8">
      <c r="A749" s="65"/>
      <c r="B749" s="266"/>
      <c r="C749" s="266"/>
      <c r="D749" s="139"/>
      <c r="E749" s="113"/>
      <c r="F749" s="79"/>
      <c r="G749" s="79"/>
      <c r="H749" s="79"/>
    </row>
    <row r="750" spans="1:8">
      <c r="A750" s="65"/>
      <c r="B750" s="266"/>
      <c r="C750" s="266"/>
      <c r="D750" s="139"/>
      <c r="E750" s="113"/>
      <c r="F750" s="79"/>
      <c r="G750" s="79"/>
      <c r="H750" s="79"/>
    </row>
    <row r="751" spans="1:8">
      <c r="A751" s="65"/>
      <c r="B751" s="266"/>
      <c r="C751" s="266"/>
      <c r="D751" s="139"/>
      <c r="E751" s="113"/>
      <c r="F751" s="79"/>
      <c r="G751" s="79"/>
      <c r="H751" s="79"/>
    </row>
    <row r="752" spans="1:8">
      <c r="A752" s="65"/>
      <c r="B752" s="266"/>
      <c r="C752" s="266"/>
      <c r="D752" s="139"/>
      <c r="E752" s="113"/>
      <c r="F752" s="79"/>
      <c r="G752" s="79"/>
      <c r="H752" s="79"/>
    </row>
    <row r="753" spans="1:8">
      <c r="A753" s="65"/>
      <c r="B753" s="266"/>
      <c r="C753" s="266"/>
      <c r="D753" s="139"/>
      <c r="E753" s="113"/>
      <c r="F753" s="79"/>
      <c r="G753" s="79"/>
      <c r="H753" s="79"/>
    </row>
    <row r="754" spans="1:8">
      <c r="A754" s="65"/>
      <c r="B754" s="266"/>
      <c r="C754" s="266"/>
      <c r="D754" s="139"/>
      <c r="E754" s="113"/>
      <c r="F754" s="79"/>
      <c r="G754" s="79"/>
      <c r="H754" s="79"/>
    </row>
    <row r="755" spans="1:8">
      <c r="A755" s="65"/>
      <c r="B755" s="266"/>
      <c r="C755" s="266"/>
      <c r="D755" s="139"/>
      <c r="E755" s="113"/>
      <c r="F755" s="79"/>
      <c r="G755" s="79"/>
      <c r="H755" s="79"/>
    </row>
    <row r="756" spans="1:8">
      <c r="A756" s="65"/>
      <c r="B756" s="266"/>
      <c r="C756" s="266"/>
      <c r="D756" s="139"/>
      <c r="E756" s="113"/>
      <c r="F756" s="79"/>
      <c r="G756" s="79"/>
      <c r="H756" s="79"/>
    </row>
    <row r="757" spans="1:8">
      <c r="A757" s="65"/>
      <c r="B757" s="266"/>
      <c r="C757" s="266"/>
      <c r="D757" s="139"/>
      <c r="E757" s="113"/>
      <c r="F757" s="79"/>
      <c r="G757" s="79"/>
      <c r="H757" s="79"/>
    </row>
    <row r="758" spans="1:8">
      <c r="A758" s="65"/>
      <c r="B758" s="266"/>
      <c r="C758" s="266"/>
      <c r="D758" s="139"/>
      <c r="E758" s="113"/>
      <c r="F758" s="79"/>
      <c r="G758" s="79"/>
      <c r="H758" s="79"/>
    </row>
    <row r="759" spans="1:8">
      <c r="A759" s="65"/>
      <c r="B759" s="266"/>
      <c r="C759" s="266"/>
      <c r="D759" s="139"/>
      <c r="E759" s="113"/>
      <c r="F759" s="79"/>
      <c r="G759" s="79"/>
      <c r="H759" s="79"/>
    </row>
    <row r="760" spans="1:8">
      <c r="A760" s="65"/>
      <c r="B760" s="266"/>
      <c r="C760" s="266"/>
      <c r="D760" s="139"/>
      <c r="E760" s="113"/>
      <c r="F760" s="79"/>
      <c r="G760" s="79"/>
      <c r="H760" s="79"/>
    </row>
    <row r="761" spans="1:8">
      <c r="A761" s="65"/>
      <c r="B761" s="266"/>
      <c r="C761" s="266"/>
      <c r="D761" s="139"/>
      <c r="E761" s="113"/>
      <c r="F761" s="79"/>
      <c r="G761" s="79"/>
      <c r="H761" s="79"/>
    </row>
    <row r="762" spans="1:8">
      <c r="A762" s="65"/>
      <c r="B762" s="266"/>
      <c r="C762" s="266"/>
      <c r="D762" s="139"/>
      <c r="E762" s="113"/>
      <c r="F762" s="79"/>
      <c r="G762" s="79"/>
      <c r="H762" s="79"/>
    </row>
    <row r="763" spans="1:8">
      <c r="A763" s="65"/>
      <c r="B763" s="266"/>
      <c r="C763" s="266"/>
      <c r="D763" s="139"/>
      <c r="E763" s="113"/>
      <c r="F763" s="79"/>
      <c r="G763" s="79"/>
      <c r="H763" s="79"/>
    </row>
    <row r="764" spans="1:8">
      <c r="A764" s="65"/>
      <c r="B764" s="266"/>
      <c r="C764" s="266"/>
      <c r="D764" s="139"/>
      <c r="E764" s="113"/>
      <c r="F764" s="79"/>
      <c r="G764" s="79"/>
      <c r="H764" s="79"/>
    </row>
    <row r="765" spans="1:8">
      <c r="A765" s="65"/>
      <c r="B765" s="266"/>
      <c r="C765" s="266"/>
      <c r="D765" s="139"/>
      <c r="E765" s="113"/>
      <c r="F765" s="79"/>
      <c r="G765" s="79"/>
      <c r="H765" s="79"/>
    </row>
    <row r="766" spans="1:8">
      <c r="A766" s="65"/>
      <c r="B766" s="266"/>
      <c r="C766" s="266"/>
      <c r="D766" s="139"/>
      <c r="E766" s="113"/>
      <c r="F766" s="79"/>
      <c r="G766" s="79"/>
      <c r="H766" s="79"/>
    </row>
    <row r="767" spans="1:8">
      <c r="A767" s="65"/>
      <c r="B767" s="266"/>
      <c r="C767" s="266"/>
      <c r="D767" s="139"/>
      <c r="E767" s="113"/>
      <c r="F767" s="79"/>
      <c r="G767" s="79"/>
      <c r="H767" s="79"/>
    </row>
    <row r="768" spans="1:8">
      <c r="A768" s="65"/>
      <c r="B768" s="266"/>
      <c r="C768" s="266"/>
      <c r="D768" s="139"/>
      <c r="E768" s="113"/>
      <c r="F768" s="79"/>
      <c r="G768" s="79"/>
      <c r="H768" s="79"/>
    </row>
    <row r="769" spans="1:8">
      <c r="A769" s="65"/>
      <c r="B769" s="266"/>
      <c r="C769" s="266"/>
      <c r="D769" s="139"/>
      <c r="E769" s="113"/>
      <c r="F769" s="79"/>
      <c r="G769" s="79"/>
      <c r="H769" s="79"/>
    </row>
    <row r="770" spans="1:8">
      <c r="A770" s="65"/>
      <c r="B770" s="266"/>
      <c r="C770" s="266"/>
      <c r="D770" s="139"/>
      <c r="E770" s="113"/>
      <c r="F770" s="79"/>
      <c r="G770" s="79"/>
      <c r="H770" s="79"/>
    </row>
    <row r="771" spans="1:8">
      <c r="A771" s="65"/>
      <c r="B771" s="266"/>
      <c r="C771" s="266"/>
      <c r="D771" s="139"/>
      <c r="E771" s="113"/>
      <c r="F771" s="79"/>
      <c r="G771" s="79"/>
      <c r="H771" s="79"/>
    </row>
    <row r="772" spans="1:8">
      <c r="A772" s="65"/>
      <c r="B772" s="266"/>
      <c r="C772" s="266"/>
      <c r="D772" s="139"/>
      <c r="E772" s="113"/>
      <c r="F772" s="79"/>
      <c r="G772" s="79"/>
      <c r="H772" s="79"/>
    </row>
    <row r="773" spans="1:8">
      <c r="A773" s="65"/>
      <c r="B773" s="266"/>
      <c r="C773" s="266"/>
      <c r="D773" s="139"/>
      <c r="E773" s="113"/>
      <c r="F773" s="79"/>
      <c r="G773" s="79"/>
      <c r="H773" s="79"/>
    </row>
    <row r="774" spans="1:8">
      <c r="A774" s="65"/>
      <c r="B774" s="266"/>
      <c r="C774" s="266"/>
      <c r="D774" s="139"/>
      <c r="E774" s="113"/>
      <c r="F774" s="79"/>
      <c r="G774" s="79"/>
      <c r="H774" s="79"/>
    </row>
    <row r="775" spans="1:8">
      <c r="A775" s="65"/>
      <c r="B775" s="266"/>
      <c r="C775" s="266"/>
      <c r="D775" s="139"/>
      <c r="E775" s="113"/>
      <c r="F775" s="79"/>
      <c r="G775" s="79"/>
      <c r="H775" s="79"/>
    </row>
    <row r="776" spans="1:8">
      <c r="A776" s="65"/>
      <c r="B776" s="266"/>
      <c r="C776" s="266"/>
      <c r="D776" s="139"/>
      <c r="E776" s="113"/>
      <c r="F776" s="79"/>
      <c r="G776" s="79"/>
      <c r="H776" s="79"/>
    </row>
    <row r="777" spans="1:8">
      <c r="A777" s="65"/>
      <c r="B777" s="266"/>
      <c r="C777" s="266"/>
      <c r="D777" s="139"/>
      <c r="E777" s="113"/>
      <c r="F777" s="79"/>
      <c r="G777" s="79"/>
      <c r="H777" s="79"/>
    </row>
    <row r="778" spans="1:8">
      <c r="A778" s="65"/>
      <c r="B778" s="266"/>
      <c r="C778" s="266"/>
      <c r="D778" s="139"/>
      <c r="E778" s="113"/>
      <c r="F778" s="79"/>
      <c r="G778" s="79"/>
      <c r="H778" s="79"/>
    </row>
    <row r="779" spans="1:8">
      <c r="A779" s="65"/>
      <c r="B779" s="266"/>
      <c r="C779" s="266"/>
      <c r="D779" s="139"/>
      <c r="E779" s="113"/>
      <c r="F779" s="79"/>
      <c r="G779" s="79"/>
      <c r="H779" s="79"/>
    </row>
    <row r="780" spans="1:8">
      <c r="A780" s="65"/>
      <c r="B780" s="266"/>
      <c r="C780" s="266"/>
      <c r="D780" s="139"/>
      <c r="E780" s="113"/>
      <c r="F780" s="79"/>
      <c r="G780" s="79"/>
      <c r="H780" s="79"/>
    </row>
    <row r="781" spans="1:8">
      <c r="A781" s="65"/>
      <c r="B781" s="266"/>
      <c r="C781" s="266"/>
      <c r="D781" s="139"/>
      <c r="E781" s="113"/>
      <c r="F781" s="79"/>
      <c r="G781" s="79"/>
      <c r="H781" s="79"/>
    </row>
    <row r="782" spans="1:8">
      <c r="A782" s="65"/>
      <c r="B782" s="266"/>
      <c r="C782" s="266"/>
      <c r="D782" s="139"/>
      <c r="E782" s="113"/>
      <c r="F782" s="79"/>
      <c r="G782" s="79"/>
      <c r="H782" s="79"/>
    </row>
    <row r="783" spans="1:8">
      <c r="A783" s="65"/>
      <c r="B783" s="266"/>
      <c r="C783" s="266"/>
      <c r="D783" s="139"/>
      <c r="E783" s="113"/>
      <c r="F783" s="79"/>
      <c r="G783" s="79"/>
      <c r="H783" s="79"/>
    </row>
    <row r="784" spans="1:8">
      <c r="A784" s="65"/>
      <c r="B784" s="266"/>
      <c r="C784" s="266"/>
      <c r="D784" s="139"/>
      <c r="E784" s="113"/>
      <c r="F784" s="79"/>
      <c r="G784" s="79"/>
      <c r="H784" s="79"/>
    </row>
    <row r="785" spans="1:8">
      <c r="A785" s="65"/>
      <c r="B785" s="266"/>
      <c r="C785" s="266"/>
      <c r="D785" s="139"/>
      <c r="E785" s="113"/>
      <c r="F785" s="79"/>
      <c r="G785" s="79"/>
      <c r="H785" s="79"/>
    </row>
    <row r="786" spans="1:8">
      <c r="A786" s="65"/>
      <c r="B786" s="266"/>
      <c r="C786" s="266"/>
      <c r="D786" s="139"/>
      <c r="E786" s="113"/>
      <c r="F786" s="79"/>
      <c r="G786" s="79"/>
      <c r="H786" s="79"/>
    </row>
    <row r="787" spans="1:8">
      <c r="A787" s="65"/>
      <c r="B787" s="266"/>
      <c r="C787" s="266"/>
      <c r="D787" s="139"/>
      <c r="E787" s="113"/>
      <c r="F787" s="79"/>
      <c r="G787" s="79"/>
      <c r="H787" s="79"/>
    </row>
    <row r="788" spans="1:8">
      <c r="A788" s="65"/>
      <c r="B788" s="266"/>
      <c r="C788" s="266"/>
      <c r="D788" s="139"/>
      <c r="E788" s="113"/>
      <c r="F788" s="79"/>
      <c r="G788" s="79"/>
      <c r="H788" s="79"/>
    </row>
    <row r="789" spans="1:8">
      <c r="A789" s="65"/>
      <c r="B789" s="266"/>
      <c r="C789" s="266"/>
      <c r="D789" s="139"/>
      <c r="E789" s="113"/>
      <c r="F789" s="79"/>
      <c r="G789" s="79"/>
      <c r="H789" s="79"/>
    </row>
    <row r="790" spans="1:8">
      <c r="A790" s="65"/>
      <c r="B790" s="266"/>
      <c r="C790" s="266"/>
      <c r="D790" s="139"/>
      <c r="E790" s="113"/>
      <c r="F790" s="79"/>
      <c r="G790" s="79"/>
      <c r="H790" s="79"/>
    </row>
    <row r="791" spans="1:8">
      <c r="A791" s="65"/>
      <c r="B791" s="266"/>
      <c r="C791" s="266"/>
      <c r="D791" s="139"/>
      <c r="E791" s="113"/>
      <c r="F791" s="79"/>
      <c r="G791" s="79"/>
      <c r="H791" s="79"/>
    </row>
    <row r="792" spans="1:8">
      <c r="A792" s="65"/>
      <c r="B792" s="266"/>
      <c r="C792" s="266"/>
      <c r="D792" s="139"/>
      <c r="E792" s="113"/>
      <c r="F792" s="79"/>
      <c r="G792" s="79"/>
      <c r="H792" s="79"/>
    </row>
    <row r="793" spans="1:8">
      <c r="A793" s="65"/>
      <c r="B793" s="266"/>
      <c r="C793" s="266"/>
      <c r="D793" s="139"/>
      <c r="E793" s="113"/>
      <c r="F793" s="79"/>
      <c r="G793" s="79"/>
      <c r="H793" s="79"/>
    </row>
    <row r="794" spans="1:8">
      <c r="A794" s="65"/>
      <c r="B794" s="266"/>
      <c r="C794" s="266"/>
      <c r="D794" s="139"/>
      <c r="E794" s="113"/>
      <c r="F794" s="79"/>
      <c r="G794" s="79"/>
      <c r="H794" s="79"/>
    </row>
    <row r="795" spans="1:8">
      <c r="A795" s="65"/>
      <c r="B795" s="266"/>
      <c r="C795" s="266"/>
      <c r="D795" s="139"/>
      <c r="E795" s="113"/>
      <c r="F795" s="79"/>
      <c r="G795" s="79"/>
      <c r="H795" s="79"/>
    </row>
    <row r="796" spans="1:8">
      <c r="A796" s="65"/>
      <c r="B796" s="266"/>
      <c r="C796" s="266"/>
      <c r="D796" s="139"/>
      <c r="E796" s="113"/>
      <c r="F796" s="79"/>
      <c r="G796" s="79"/>
      <c r="H796" s="79"/>
    </row>
    <row r="797" spans="1:8">
      <c r="A797" s="65"/>
      <c r="B797" s="266"/>
      <c r="C797" s="266"/>
      <c r="D797" s="139"/>
      <c r="E797" s="113"/>
      <c r="F797" s="79"/>
      <c r="G797" s="79"/>
      <c r="H797" s="79"/>
    </row>
    <row r="798" spans="1:8">
      <c r="A798" s="65"/>
      <c r="B798" s="266"/>
      <c r="C798" s="266"/>
      <c r="D798" s="139"/>
      <c r="E798" s="113"/>
      <c r="F798" s="79"/>
      <c r="G798" s="79"/>
      <c r="H798" s="79"/>
    </row>
    <row r="799" spans="1:8">
      <c r="A799" s="65"/>
      <c r="B799" s="266"/>
      <c r="C799" s="266"/>
      <c r="D799" s="139"/>
      <c r="E799" s="113"/>
      <c r="F799" s="79"/>
      <c r="G799" s="79"/>
      <c r="H799" s="79"/>
    </row>
    <row r="800" spans="1:8">
      <c r="A800" s="65"/>
      <c r="B800" s="266"/>
      <c r="C800" s="266"/>
      <c r="D800" s="139"/>
      <c r="E800" s="113"/>
      <c r="F800" s="79"/>
      <c r="G800" s="79"/>
      <c r="H800" s="79"/>
    </row>
    <row r="801" spans="1:8">
      <c r="A801" s="65"/>
      <c r="B801" s="266"/>
      <c r="C801" s="266"/>
      <c r="D801" s="139"/>
      <c r="E801" s="113"/>
      <c r="F801" s="79"/>
      <c r="G801" s="79"/>
      <c r="H801" s="79"/>
    </row>
    <row r="802" spans="1:8">
      <c r="A802" s="65"/>
      <c r="B802" s="266"/>
      <c r="C802" s="266"/>
      <c r="D802" s="139"/>
      <c r="E802" s="113"/>
      <c r="F802" s="79"/>
      <c r="G802" s="79"/>
      <c r="H802" s="79"/>
    </row>
    <row r="803" spans="1:8">
      <c r="A803" s="65"/>
      <c r="B803" s="266"/>
      <c r="C803" s="266"/>
      <c r="D803" s="139"/>
      <c r="E803" s="113"/>
      <c r="F803" s="79"/>
      <c r="G803" s="79"/>
      <c r="H803" s="79"/>
    </row>
    <row r="804" spans="1:8">
      <c r="A804" s="65"/>
      <c r="B804" s="266"/>
      <c r="C804" s="266"/>
      <c r="D804" s="139"/>
      <c r="E804" s="113"/>
      <c r="F804" s="79"/>
      <c r="G804" s="79"/>
      <c r="H804" s="79"/>
    </row>
    <row r="805" spans="1:8">
      <c r="A805" s="65"/>
      <c r="B805" s="266"/>
      <c r="C805" s="266"/>
      <c r="D805" s="139"/>
      <c r="E805" s="113"/>
      <c r="F805" s="79"/>
      <c r="G805" s="79"/>
      <c r="H805" s="79"/>
    </row>
    <row r="806" spans="1:8">
      <c r="A806" s="65"/>
      <c r="B806" s="266"/>
      <c r="C806" s="266"/>
      <c r="D806" s="139"/>
      <c r="E806" s="113"/>
      <c r="F806" s="79"/>
      <c r="G806" s="79"/>
      <c r="H806" s="79"/>
    </row>
    <row r="807" spans="1:8">
      <c r="A807" s="65"/>
      <c r="B807" s="266"/>
      <c r="C807" s="266"/>
      <c r="D807" s="139"/>
      <c r="E807" s="113"/>
      <c r="F807" s="79"/>
      <c r="G807" s="79"/>
      <c r="H807" s="79"/>
    </row>
    <row r="808" spans="1:8">
      <c r="A808" s="65"/>
      <c r="B808" s="266"/>
      <c r="C808" s="266"/>
      <c r="D808" s="139"/>
      <c r="E808" s="113"/>
      <c r="F808" s="79"/>
      <c r="G808" s="79"/>
      <c r="H808" s="79"/>
    </row>
    <row r="809" spans="1:8">
      <c r="A809" s="65"/>
      <c r="B809" s="266"/>
      <c r="C809" s="266"/>
      <c r="D809" s="139"/>
      <c r="E809" s="113"/>
      <c r="F809" s="79"/>
      <c r="G809" s="79"/>
      <c r="H809" s="79"/>
    </row>
    <row r="810" spans="1:8">
      <c r="A810" s="65"/>
      <c r="B810" s="266"/>
      <c r="C810" s="266"/>
      <c r="D810" s="139"/>
      <c r="E810" s="113"/>
      <c r="F810" s="79"/>
      <c r="G810" s="79"/>
      <c r="H810" s="79"/>
    </row>
    <row r="811" spans="1:8">
      <c r="A811" s="65"/>
      <c r="B811" s="266"/>
      <c r="C811" s="266"/>
      <c r="D811" s="139"/>
      <c r="E811" s="113"/>
      <c r="F811" s="79"/>
      <c r="G811" s="79"/>
      <c r="H811" s="79"/>
    </row>
    <row r="812" spans="1:8">
      <c r="A812" s="65"/>
      <c r="B812" s="266"/>
      <c r="C812" s="266"/>
      <c r="D812" s="139"/>
      <c r="E812" s="113"/>
      <c r="F812" s="79"/>
      <c r="G812" s="79"/>
      <c r="H812" s="79"/>
    </row>
    <row r="813" spans="1:8">
      <c r="A813" s="65"/>
      <c r="B813" s="266"/>
      <c r="C813" s="266"/>
      <c r="D813" s="139"/>
      <c r="E813" s="113"/>
      <c r="F813" s="79"/>
      <c r="G813" s="79"/>
      <c r="H813" s="79"/>
    </row>
    <row r="814" spans="1:8">
      <c r="A814" s="65"/>
      <c r="B814" s="266"/>
      <c r="C814" s="266"/>
      <c r="D814" s="139"/>
      <c r="E814" s="113"/>
      <c r="F814" s="79"/>
      <c r="G814" s="79"/>
      <c r="H814" s="79"/>
    </row>
    <row r="815" spans="1:8">
      <c r="A815" s="65"/>
      <c r="B815" s="266"/>
      <c r="C815" s="266"/>
      <c r="D815" s="139"/>
      <c r="E815" s="113"/>
      <c r="F815" s="79"/>
      <c r="G815" s="79"/>
      <c r="H815" s="79"/>
    </row>
    <row r="816" spans="1:8">
      <c r="A816" s="65"/>
      <c r="B816" s="266"/>
      <c r="C816" s="266"/>
      <c r="D816" s="139"/>
      <c r="E816" s="113"/>
      <c r="F816" s="79"/>
      <c r="G816" s="79"/>
      <c r="H816" s="79"/>
    </row>
    <row r="817" spans="1:8">
      <c r="A817" s="65"/>
      <c r="B817" s="266"/>
      <c r="C817" s="266"/>
      <c r="D817" s="139"/>
      <c r="E817" s="113"/>
      <c r="F817" s="79"/>
      <c r="G817" s="79"/>
      <c r="H817" s="79"/>
    </row>
    <row r="818" spans="1:8">
      <c r="A818" s="65"/>
      <c r="B818" s="266"/>
      <c r="C818" s="266"/>
      <c r="D818" s="139"/>
      <c r="E818" s="113"/>
      <c r="F818" s="79"/>
      <c r="G818" s="79"/>
      <c r="H818" s="79"/>
    </row>
    <row r="819" spans="1:8">
      <c r="A819" s="65"/>
      <c r="B819" s="266"/>
      <c r="C819" s="266"/>
      <c r="D819" s="139"/>
      <c r="E819" s="113"/>
      <c r="F819" s="79"/>
      <c r="G819" s="79"/>
      <c r="H819" s="79"/>
    </row>
    <row r="820" spans="1:8">
      <c r="A820" s="65"/>
      <c r="B820" s="266"/>
      <c r="C820" s="266"/>
      <c r="D820" s="139"/>
      <c r="E820" s="113"/>
      <c r="F820" s="79"/>
      <c r="G820" s="79"/>
      <c r="H820" s="79"/>
    </row>
    <row r="821" spans="1:8">
      <c r="A821" s="65"/>
      <c r="B821" s="266"/>
      <c r="C821" s="266"/>
      <c r="D821" s="139"/>
      <c r="E821" s="113"/>
      <c r="F821" s="79"/>
      <c r="G821" s="79"/>
      <c r="H821" s="79"/>
    </row>
    <row r="822" spans="1:8">
      <c r="A822" s="65"/>
      <c r="B822" s="266"/>
      <c r="C822" s="266"/>
      <c r="D822" s="139"/>
      <c r="E822" s="113"/>
      <c r="F822" s="79"/>
      <c r="G822" s="79"/>
      <c r="H822" s="79"/>
    </row>
    <row r="823" spans="1:8">
      <c r="A823" s="65"/>
      <c r="B823" s="266"/>
      <c r="C823" s="266"/>
      <c r="D823" s="139"/>
      <c r="E823" s="113"/>
      <c r="F823" s="79"/>
      <c r="G823" s="79"/>
      <c r="H823" s="79"/>
    </row>
    <row r="824" spans="1:8">
      <c r="A824" s="65"/>
      <c r="B824" s="266"/>
      <c r="C824" s="266"/>
      <c r="D824" s="139"/>
      <c r="E824" s="113"/>
      <c r="F824" s="79"/>
      <c r="G824" s="79"/>
      <c r="H824" s="79"/>
    </row>
    <row r="825" spans="1:8">
      <c r="A825" s="65"/>
      <c r="B825" s="266"/>
      <c r="C825" s="266"/>
      <c r="D825" s="139"/>
      <c r="E825" s="113"/>
      <c r="F825" s="79"/>
      <c r="G825" s="79"/>
      <c r="H825" s="79"/>
    </row>
    <row r="826" spans="1:8">
      <c r="A826" s="65"/>
      <c r="B826" s="266"/>
      <c r="C826" s="266"/>
      <c r="D826" s="139"/>
      <c r="E826" s="113"/>
      <c r="F826" s="79"/>
      <c r="G826" s="79"/>
      <c r="H826" s="79"/>
    </row>
    <row r="827" spans="1:8">
      <c r="A827" s="65"/>
      <c r="B827" s="266"/>
      <c r="C827" s="266"/>
      <c r="D827" s="139"/>
      <c r="E827" s="113"/>
      <c r="F827" s="79"/>
      <c r="G827" s="79"/>
      <c r="H827" s="79"/>
    </row>
    <row r="828" spans="1:8">
      <c r="A828" s="65"/>
      <c r="B828" s="266"/>
      <c r="C828" s="266"/>
      <c r="D828" s="139"/>
      <c r="E828" s="113"/>
      <c r="F828" s="79"/>
      <c r="G828" s="79"/>
      <c r="H828" s="79"/>
    </row>
    <row r="829" spans="1:8">
      <c r="A829" s="65"/>
      <c r="B829" s="266"/>
      <c r="C829" s="266"/>
      <c r="D829" s="139"/>
      <c r="E829" s="113"/>
      <c r="F829" s="79"/>
      <c r="G829" s="79"/>
      <c r="H829" s="79"/>
    </row>
    <row r="830" spans="1:8">
      <c r="A830" s="65"/>
      <c r="B830" s="266"/>
      <c r="C830" s="266"/>
      <c r="D830" s="139"/>
      <c r="E830" s="113"/>
      <c r="F830" s="79"/>
      <c r="G830" s="79"/>
      <c r="H830" s="79"/>
    </row>
    <row r="831" spans="1:8">
      <c r="A831" s="65"/>
      <c r="B831" s="266"/>
      <c r="C831" s="266"/>
      <c r="D831" s="139"/>
      <c r="E831" s="113"/>
      <c r="F831" s="79"/>
      <c r="G831" s="79"/>
      <c r="H831" s="79"/>
    </row>
    <row r="832" spans="1:8">
      <c r="A832" s="65"/>
      <c r="B832" s="266"/>
      <c r="C832" s="266"/>
      <c r="D832" s="139"/>
      <c r="E832" s="113"/>
      <c r="F832" s="79"/>
      <c r="G832" s="79"/>
      <c r="H832" s="79"/>
    </row>
    <row r="833" spans="1:8">
      <c r="A833" s="65"/>
      <c r="B833" s="266"/>
      <c r="C833" s="266"/>
      <c r="D833" s="139"/>
      <c r="E833" s="113"/>
      <c r="F833" s="79"/>
      <c r="G833" s="79"/>
      <c r="H833" s="79"/>
    </row>
    <row r="834" spans="1:8">
      <c r="A834" s="65"/>
      <c r="B834" s="266"/>
      <c r="C834" s="266"/>
      <c r="D834" s="139"/>
      <c r="E834" s="113"/>
      <c r="F834" s="79"/>
      <c r="G834" s="79"/>
      <c r="H834" s="79"/>
    </row>
    <row r="835" spans="1:8">
      <c r="A835" s="65"/>
      <c r="B835" s="266"/>
      <c r="C835" s="266"/>
      <c r="D835" s="139"/>
      <c r="E835" s="113"/>
      <c r="F835" s="79"/>
      <c r="G835" s="79"/>
      <c r="H835" s="79"/>
    </row>
    <row r="836" spans="1:8">
      <c r="A836" s="65"/>
      <c r="B836" s="266"/>
      <c r="C836" s="266"/>
      <c r="D836" s="139"/>
      <c r="E836" s="113"/>
      <c r="F836" s="79"/>
      <c r="G836" s="79"/>
      <c r="H836" s="79"/>
    </row>
    <row r="837" spans="1:8">
      <c r="A837" s="65"/>
      <c r="B837" s="266"/>
      <c r="C837" s="266"/>
      <c r="D837" s="139"/>
      <c r="E837" s="113"/>
      <c r="F837" s="79"/>
      <c r="G837" s="79"/>
      <c r="H837" s="79"/>
    </row>
    <row r="838" spans="1:8">
      <c r="A838" s="65"/>
      <c r="B838" s="266"/>
      <c r="C838" s="266"/>
      <c r="D838" s="139"/>
      <c r="E838" s="113"/>
      <c r="F838" s="79"/>
      <c r="G838" s="79"/>
      <c r="H838" s="79"/>
    </row>
    <row r="839" spans="1:8">
      <c r="A839" s="65"/>
      <c r="B839" s="266"/>
      <c r="C839" s="266"/>
      <c r="D839" s="139"/>
      <c r="E839" s="113"/>
      <c r="F839" s="79"/>
      <c r="G839" s="79"/>
      <c r="H839" s="79"/>
    </row>
    <row r="840" spans="1:8">
      <c r="A840" s="65"/>
      <c r="B840" s="266"/>
      <c r="C840" s="266"/>
      <c r="D840" s="139"/>
      <c r="E840" s="113"/>
      <c r="F840" s="79"/>
      <c r="G840" s="79"/>
      <c r="H840" s="79"/>
    </row>
    <row r="841" spans="1:8">
      <c r="A841" s="65"/>
      <c r="B841" s="266"/>
      <c r="C841" s="266"/>
      <c r="D841" s="139"/>
      <c r="E841" s="113"/>
      <c r="F841" s="79"/>
      <c r="G841" s="79"/>
      <c r="H841" s="79"/>
    </row>
    <row r="842" spans="1:8">
      <c r="A842" s="65"/>
      <c r="B842" s="266"/>
      <c r="C842" s="266"/>
      <c r="D842" s="139"/>
      <c r="E842" s="113"/>
      <c r="F842" s="79"/>
      <c r="G842" s="79"/>
      <c r="H842" s="79"/>
    </row>
    <row r="843" spans="1:8">
      <c r="A843" s="65"/>
      <c r="B843" s="266"/>
      <c r="C843" s="266"/>
      <c r="D843" s="139"/>
      <c r="E843" s="113"/>
      <c r="F843" s="79"/>
      <c r="G843" s="79"/>
      <c r="H843" s="79"/>
    </row>
    <row r="844" spans="1:8">
      <c r="A844" s="65"/>
      <c r="B844" s="266"/>
      <c r="C844" s="266"/>
      <c r="D844" s="139"/>
      <c r="E844" s="113"/>
      <c r="F844" s="79"/>
      <c r="G844" s="79"/>
      <c r="H844" s="79"/>
    </row>
    <row r="845" spans="1:8">
      <c r="A845" s="65"/>
      <c r="B845" s="266"/>
      <c r="C845" s="266"/>
      <c r="D845" s="139"/>
      <c r="E845" s="113"/>
      <c r="F845" s="79"/>
      <c r="G845" s="79"/>
      <c r="H845" s="79"/>
    </row>
    <row r="846" spans="1:8">
      <c r="A846" s="65"/>
      <c r="B846" s="266"/>
      <c r="C846" s="266"/>
      <c r="D846" s="139"/>
      <c r="E846" s="113"/>
      <c r="F846" s="79"/>
      <c r="G846" s="79"/>
      <c r="H846" s="79"/>
    </row>
    <row r="847" spans="1:8">
      <c r="A847" s="65"/>
      <c r="B847" s="266"/>
      <c r="C847" s="266"/>
      <c r="D847" s="139"/>
      <c r="E847" s="113"/>
      <c r="F847" s="79"/>
      <c r="G847" s="79"/>
      <c r="H847" s="79"/>
    </row>
    <row r="848" spans="1:8">
      <c r="A848" s="65"/>
      <c r="B848" s="266"/>
      <c r="C848" s="266"/>
      <c r="D848" s="139"/>
      <c r="E848" s="113"/>
      <c r="F848" s="79"/>
      <c r="G848" s="79"/>
      <c r="H848" s="79"/>
    </row>
  </sheetData>
  <mergeCells count="128">
    <mergeCell ref="B138:D138"/>
    <mergeCell ref="A140:C140"/>
    <mergeCell ref="B141:D141"/>
    <mergeCell ref="A142:D142"/>
    <mergeCell ref="J142:K142"/>
    <mergeCell ref="C121:D121"/>
    <mergeCell ref="C122:D122"/>
    <mergeCell ref="A131:D131"/>
    <mergeCell ref="A132:D132"/>
    <mergeCell ref="A133:E133"/>
    <mergeCell ref="A134:D134"/>
    <mergeCell ref="B135:D135"/>
    <mergeCell ref="B136:D136"/>
    <mergeCell ref="B137:D137"/>
    <mergeCell ref="C107:D107"/>
    <mergeCell ref="C108:D108"/>
    <mergeCell ref="C109:D109"/>
    <mergeCell ref="C110:D110"/>
    <mergeCell ref="A111:D111"/>
    <mergeCell ref="A112:C117"/>
    <mergeCell ref="A118:D118"/>
    <mergeCell ref="B119:C119"/>
    <mergeCell ref="C120:D120"/>
    <mergeCell ref="A94:C94"/>
    <mergeCell ref="A95:E95"/>
    <mergeCell ref="B97:C97"/>
    <mergeCell ref="A98:C98"/>
    <mergeCell ref="A99:E99"/>
    <mergeCell ref="B100:D100"/>
    <mergeCell ref="A104:D104"/>
    <mergeCell ref="A105:D105"/>
    <mergeCell ref="B106:C106"/>
    <mergeCell ref="A81:C84"/>
    <mergeCell ref="A85:D85"/>
    <mergeCell ref="A86:E86"/>
    <mergeCell ref="B88:C88"/>
    <mergeCell ref="B89:C89"/>
    <mergeCell ref="B90:C90"/>
    <mergeCell ref="B91:C91"/>
    <mergeCell ref="B92:C92"/>
    <mergeCell ref="B93:C93"/>
    <mergeCell ref="A72:E72"/>
    <mergeCell ref="B73:D73"/>
    <mergeCell ref="B74:C74"/>
    <mergeCell ref="B75:C75"/>
    <mergeCell ref="B76:C76"/>
    <mergeCell ref="B77:C77"/>
    <mergeCell ref="B78:C78"/>
    <mergeCell ref="B79:C79"/>
    <mergeCell ref="A80:D80"/>
    <mergeCell ref="A56:C56"/>
    <mergeCell ref="B57:E57"/>
    <mergeCell ref="B58:C58"/>
    <mergeCell ref="B59:C59"/>
    <mergeCell ref="B60:C60"/>
    <mergeCell ref="B61:C61"/>
    <mergeCell ref="G61:H69"/>
    <mergeCell ref="B62:C62"/>
    <mergeCell ref="B63:C63"/>
    <mergeCell ref="B64:C64"/>
    <mergeCell ref="A65:D65"/>
    <mergeCell ref="A66:E66"/>
    <mergeCell ref="B67:D67"/>
    <mergeCell ref="B68:D68"/>
    <mergeCell ref="B48:C48"/>
    <mergeCell ref="B49:C49"/>
    <mergeCell ref="B50:C50"/>
    <mergeCell ref="G50:H50"/>
    <mergeCell ref="B51:C51"/>
    <mergeCell ref="G51:H51"/>
    <mergeCell ref="B52:C52"/>
    <mergeCell ref="B53:C53"/>
    <mergeCell ref="G53:G55"/>
    <mergeCell ref="H53:H55"/>
    <mergeCell ref="B54:C54"/>
    <mergeCell ref="B55:C55"/>
    <mergeCell ref="A35:D35"/>
    <mergeCell ref="A36:D36"/>
    <mergeCell ref="B37:E37"/>
    <mergeCell ref="B38:C38"/>
    <mergeCell ref="A41:C41"/>
    <mergeCell ref="A42:D42"/>
    <mergeCell ref="A43:C45"/>
    <mergeCell ref="B46:D46"/>
    <mergeCell ref="B47:C47"/>
    <mergeCell ref="A25:D25"/>
    <mergeCell ref="B26:C26"/>
    <mergeCell ref="C27:D27"/>
    <mergeCell ref="C28:D28"/>
    <mergeCell ref="C29:D29"/>
    <mergeCell ref="C30:D30"/>
    <mergeCell ref="C31:D31"/>
    <mergeCell ref="C32:D32"/>
    <mergeCell ref="A34:D34"/>
    <mergeCell ref="B20:C20"/>
    <mergeCell ref="D20:E20"/>
    <mergeCell ref="B21:C21"/>
    <mergeCell ref="D21:E21"/>
    <mergeCell ref="B22:C22"/>
    <mergeCell ref="D22:E22"/>
    <mergeCell ref="B23:C23"/>
    <mergeCell ref="D23:E23"/>
    <mergeCell ref="B24:C24"/>
    <mergeCell ref="D24:E24"/>
    <mergeCell ref="A1:E2"/>
    <mergeCell ref="F1:F26"/>
    <mergeCell ref="I1:I26"/>
    <mergeCell ref="A3:C3"/>
    <mergeCell ref="A4:C4"/>
    <mergeCell ref="D4:E4"/>
    <mergeCell ref="A5:C5"/>
    <mergeCell ref="D5:E5"/>
    <mergeCell ref="B6:E6"/>
    <mergeCell ref="A7:E7"/>
    <mergeCell ref="C8:E8"/>
    <mergeCell ref="C9:E9"/>
    <mergeCell ref="C10:E10"/>
    <mergeCell ref="C11:E11"/>
    <mergeCell ref="A12:E12"/>
    <mergeCell ref="A13:B13"/>
    <mergeCell ref="D13:E13"/>
    <mergeCell ref="A14:B16"/>
    <mergeCell ref="C14:C16"/>
    <mergeCell ref="D14:E16"/>
    <mergeCell ref="G15:H15"/>
    <mergeCell ref="A17:E17"/>
    <mergeCell ref="A18:E18"/>
    <mergeCell ref="A19:D19"/>
  </mergeCells>
  <hyperlinks>
    <hyperlink ref="B53" r:id="rId1" xr:uid="{00000000-0004-0000-0300-000000000000}"/>
    <hyperlink ref="B77" location="Plan2!A1" display="Aviso Prévio Trabalhado" xr:uid="{00000000-0004-0000-0300-000001000000}"/>
    <hyperlink ref="I77" location="Plan2!A1" display="M APÓS PRORROGAÇÃO = 0.194%" xr:uid="{00000000-0004-0000-0300-000002000000}"/>
  </hyperlinks>
  <pageMargins left="0.51180555555555496" right="0.51180555555555496" top="0.78749999999999998" bottom="0.78749999999999998" header="0.51180555555555496" footer="0.51180555555555496"/>
  <pageSetup paperSize="9" scale="76" firstPageNumber="0" orientation="portrait" horizontalDpi="300" verticalDpi="300" r:id="rId2"/>
  <rowBreaks count="2" manualBreakCount="2">
    <brk id="45" max="4" man="1"/>
    <brk id="86" max="4"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5E0B4"/>
  </sheetPr>
  <dimension ref="A1:AMJ848"/>
  <sheetViews>
    <sheetView view="pageBreakPreview" topLeftCell="A130" zoomScale="140" zoomScaleNormal="115" zoomScalePageLayoutView="140" workbookViewId="0">
      <selection activeCell="E110" sqref="E110"/>
    </sheetView>
  </sheetViews>
  <sheetFormatPr defaultColWidth="9.140625" defaultRowHeight="12.75"/>
  <cols>
    <col min="1" max="1" width="4.7109375" style="181" customWidth="1"/>
    <col min="2" max="2" width="40.42578125" style="118" customWidth="1"/>
    <col min="3" max="3" width="21.5703125" style="118" customWidth="1"/>
    <col min="4" max="4" width="21.5703125" style="267" customWidth="1"/>
    <col min="5" max="5" width="26.5703125" style="268" customWidth="1"/>
    <col min="6" max="6" width="50.42578125" style="110" hidden="1" customWidth="1"/>
    <col min="7" max="7" width="43.7109375" style="110" hidden="1" customWidth="1"/>
    <col min="8" max="8" width="26.5703125" style="110" hidden="1" customWidth="1"/>
    <col min="9" max="9" width="40.5703125" style="79" hidden="1" customWidth="1"/>
    <col min="10" max="10" width="26.5703125" style="65" hidden="1" customWidth="1"/>
    <col min="11" max="12" width="54.85546875" style="65" hidden="1" customWidth="1"/>
    <col min="13" max="13" width="54.85546875" style="65" customWidth="1"/>
    <col min="14" max="15" width="31.7109375" style="65" customWidth="1"/>
    <col min="16" max="16" width="31.28515625" style="65" customWidth="1"/>
    <col min="17" max="17" width="9.140625" style="65"/>
    <col min="18" max="18" width="15.85546875" style="65" customWidth="1"/>
    <col min="19" max="1024" width="9.140625" style="65"/>
    <col min="1025" max="16384" width="9.140625" style="66"/>
  </cols>
  <sheetData>
    <row r="1" spans="1:17" ht="15" customHeight="1">
      <c r="A1" s="419" t="s">
        <v>57</v>
      </c>
      <c r="B1" s="419"/>
      <c r="C1" s="419"/>
      <c r="D1" s="419"/>
      <c r="E1" s="419"/>
      <c r="F1" s="420" t="s">
        <v>58</v>
      </c>
      <c r="G1" s="64"/>
      <c r="H1" s="64"/>
      <c r="I1" s="421" t="s">
        <v>59</v>
      </c>
    </row>
    <row r="2" spans="1:17" ht="21.75" customHeight="1">
      <c r="A2" s="419"/>
      <c r="B2" s="419"/>
      <c r="C2" s="419"/>
      <c r="D2" s="419"/>
      <c r="E2" s="419"/>
      <c r="F2" s="420"/>
      <c r="G2" s="64"/>
      <c r="H2" s="64"/>
      <c r="I2" s="421"/>
    </row>
    <row r="3" spans="1:17">
      <c r="A3" s="422"/>
      <c r="B3" s="422"/>
      <c r="C3" s="422"/>
      <c r="D3" s="67" t="s">
        <v>60</v>
      </c>
      <c r="E3" s="68"/>
      <c r="F3" s="420"/>
      <c r="G3" s="64"/>
      <c r="H3" s="64"/>
      <c r="I3" s="421"/>
    </row>
    <row r="4" spans="1:17" ht="15" customHeight="1">
      <c r="A4" s="423" t="s">
        <v>284</v>
      </c>
      <c r="B4" s="423"/>
      <c r="C4" s="423"/>
      <c r="D4" s="424" t="s">
        <v>61</v>
      </c>
      <c r="E4" s="424"/>
      <c r="F4" s="420"/>
      <c r="G4" s="64"/>
      <c r="H4" s="64"/>
      <c r="I4" s="421"/>
    </row>
    <row r="5" spans="1:17" ht="15" customHeight="1">
      <c r="A5" s="423" t="s">
        <v>285</v>
      </c>
      <c r="B5" s="423"/>
      <c r="C5" s="423"/>
      <c r="D5" s="425"/>
      <c r="E5" s="425"/>
      <c r="F5" s="420"/>
      <c r="G5" s="64"/>
      <c r="H5" s="64"/>
      <c r="I5" s="421"/>
    </row>
    <row r="6" spans="1:17" ht="15" customHeight="1">
      <c r="A6" s="69"/>
      <c r="B6" s="426" t="s">
        <v>62</v>
      </c>
      <c r="C6" s="426"/>
      <c r="D6" s="426"/>
      <c r="E6" s="426"/>
      <c r="F6" s="420"/>
      <c r="G6" s="70"/>
      <c r="H6" s="70"/>
      <c r="I6" s="421"/>
    </row>
    <row r="7" spans="1:17" s="70" customFormat="1">
      <c r="A7" s="427" t="s">
        <v>63</v>
      </c>
      <c r="B7" s="427"/>
      <c r="C7" s="427"/>
      <c r="D7" s="427"/>
      <c r="E7" s="427"/>
      <c r="F7" s="420"/>
      <c r="G7" s="64"/>
      <c r="H7" s="64"/>
      <c r="I7" s="421"/>
    </row>
    <row r="8" spans="1:17" ht="31.5" customHeight="1">
      <c r="A8" s="71" t="s">
        <v>64</v>
      </c>
      <c r="B8" s="72" t="s">
        <v>65</v>
      </c>
      <c r="C8" s="428" t="s">
        <v>66</v>
      </c>
      <c r="D8" s="428"/>
      <c r="E8" s="428"/>
      <c r="F8" s="420"/>
      <c r="G8" s="73" t="s">
        <v>67</v>
      </c>
      <c r="H8" s="74"/>
      <c r="I8" s="421"/>
    </row>
    <row r="9" spans="1:17" ht="23.25" customHeight="1">
      <c r="A9" s="71" t="s">
        <v>68</v>
      </c>
      <c r="B9" s="72" t="s">
        <v>69</v>
      </c>
      <c r="C9" s="424" t="s">
        <v>70</v>
      </c>
      <c r="D9" s="424"/>
      <c r="E9" s="424"/>
      <c r="F9" s="420"/>
      <c r="G9" s="75" t="s">
        <v>71</v>
      </c>
      <c r="H9" s="76"/>
      <c r="I9" s="421"/>
    </row>
    <row r="10" spans="1:17" ht="36" customHeight="1">
      <c r="A10" s="71" t="s">
        <v>72</v>
      </c>
      <c r="B10" s="72" t="s">
        <v>73</v>
      </c>
      <c r="C10" s="485" t="s">
        <v>74</v>
      </c>
      <c r="D10" s="485"/>
      <c r="E10" s="485"/>
      <c r="F10" s="420"/>
      <c r="G10" s="77" t="s">
        <v>75</v>
      </c>
      <c r="H10" s="78" t="e">
        <f>F142</f>
        <v>#VALUE!</v>
      </c>
      <c r="I10" s="421"/>
      <c r="K10" s="66"/>
    </row>
    <row r="11" spans="1:17" ht="32.25" customHeight="1">
      <c r="A11" s="71" t="s">
        <v>76</v>
      </c>
      <c r="B11" s="72" t="s">
        <v>77</v>
      </c>
      <c r="C11" s="424" t="s">
        <v>78</v>
      </c>
      <c r="D11" s="424"/>
      <c r="E11" s="424"/>
      <c r="F11" s="420"/>
      <c r="G11" s="79"/>
      <c r="H11" s="79"/>
      <c r="I11" s="421"/>
    </row>
    <row r="12" spans="1:17" s="70" customFormat="1">
      <c r="A12" s="427" t="s">
        <v>79</v>
      </c>
      <c r="B12" s="427"/>
      <c r="C12" s="427"/>
      <c r="D12" s="427"/>
      <c r="E12" s="427"/>
      <c r="F12" s="420"/>
      <c r="G12" s="73" t="s">
        <v>80</v>
      </c>
      <c r="H12" s="74"/>
      <c r="I12" s="421"/>
    </row>
    <row r="13" spans="1:17" ht="33.75" customHeight="1">
      <c r="A13" s="429" t="s">
        <v>81</v>
      </c>
      <c r="B13" s="429"/>
      <c r="C13" s="80" t="s">
        <v>82</v>
      </c>
      <c r="D13" s="430" t="s">
        <v>83</v>
      </c>
      <c r="E13" s="430"/>
      <c r="F13" s="420"/>
      <c r="G13" s="81" t="s">
        <v>84</v>
      </c>
      <c r="H13" s="82"/>
      <c r="I13" s="421"/>
    </row>
    <row r="14" spans="1:17" ht="24.75" customHeight="1">
      <c r="A14" s="431" t="s">
        <v>239</v>
      </c>
      <c r="B14" s="431"/>
      <c r="C14" s="432" t="s">
        <v>311</v>
      </c>
      <c r="D14" s="432" t="s">
        <v>312</v>
      </c>
      <c r="E14" s="432"/>
      <c r="F14" s="420"/>
      <c r="G14" s="83" t="s">
        <v>86</v>
      </c>
      <c r="H14" s="84">
        <v>0.11</v>
      </c>
      <c r="I14" s="421"/>
    </row>
    <row r="15" spans="1:17" ht="9.75" customHeight="1">
      <c r="A15" s="431"/>
      <c r="B15" s="431"/>
      <c r="C15" s="432"/>
      <c r="D15" s="432"/>
      <c r="E15" s="432"/>
      <c r="F15" s="420"/>
      <c r="G15" s="433" t="s">
        <v>87</v>
      </c>
      <c r="H15" s="433"/>
      <c r="I15" s="421"/>
    </row>
    <row r="16" spans="1:17" ht="14.25" customHeight="1">
      <c r="A16" s="431"/>
      <c r="B16" s="431"/>
      <c r="C16" s="432"/>
      <c r="D16" s="432"/>
      <c r="E16" s="432"/>
      <c r="F16" s="420"/>
      <c r="G16" s="85" t="s">
        <v>88</v>
      </c>
      <c r="H16" s="86">
        <f>E59</f>
        <v>0</v>
      </c>
      <c r="I16" s="421"/>
      <c r="Q16" s="87"/>
    </row>
    <row r="17" spans="1:18" s="70" customFormat="1" ht="23.25" customHeight="1">
      <c r="A17" s="434" t="s">
        <v>89</v>
      </c>
      <c r="B17" s="434"/>
      <c r="C17" s="434"/>
      <c r="D17" s="434"/>
      <c r="E17" s="434"/>
      <c r="F17" s="420"/>
      <c r="G17" s="85" t="s">
        <v>90</v>
      </c>
      <c r="H17" s="86">
        <f>E60</f>
        <v>0</v>
      </c>
      <c r="I17" s="421"/>
      <c r="P17" s="65"/>
    </row>
    <row r="18" spans="1:18" s="70" customFormat="1">
      <c r="A18" s="435" t="s">
        <v>91</v>
      </c>
      <c r="B18" s="435"/>
      <c r="C18" s="435"/>
      <c r="D18" s="435"/>
      <c r="E18" s="435"/>
      <c r="F18" s="420"/>
      <c r="G18" s="85" t="s">
        <v>286</v>
      </c>
      <c r="H18" s="86">
        <f>E108+E109+E110</f>
        <v>0</v>
      </c>
      <c r="I18" s="421"/>
    </row>
    <row r="19" spans="1:18" ht="27.75" customHeight="1">
      <c r="A19" s="436" t="s">
        <v>92</v>
      </c>
      <c r="B19" s="436"/>
      <c r="C19" s="436"/>
      <c r="D19" s="436"/>
      <c r="E19" s="88" t="s">
        <v>93</v>
      </c>
      <c r="F19" s="420"/>
      <c r="G19" s="89" t="s">
        <v>94</v>
      </c>
      <c r="H19" s="90">
        <f>SUM(H16:H18)</f>
        <v>0</v>
      </c>
      <c r="I19" s="421"/>
      <c r="J19" s="70"/>
      <c r="Q19" s="91"/>
    </row>
    <row r="20" spans="1:18" ht="31.5" customHeight="1">
      <c r="A20" s="71">
        <v>1</v>
      </c>
      <c r="B20" s="437" t="s">
        <v>95</v>
      </c>
      <c r="C20" s="437"/>
      <c r="D20" s="432" t="s">
        <v>239</v>
      </c>
      <c r="E20" s="432"/>
      <c r="F20" s="420"/>
      <c r="G20" s="85" t="s">
        <v>96</v>
      </c>
      <c r="H20" s="92" t="e">
        <f>E142</f>
        <v>#VALUE!</v>
      </c>
      <c r="I20" s="421"/>
      <c r="J20" s="93"/>
    </row>
    <row r="21" spans="1:18" ht="31.5" customHeight="1">
      <c r="A21" s="71">
        <v>2</v>
      </c>
      <c r="B21" s="437" t="s">
        <v>97</v>
      </c>
      <c r="C21" s="437"/>
      <c r="D21" s="432" t="s">
        <v>98</v>
      </c>
      <c r="E21" s="432"/>
      <c r="F21" s="420"/>
      <c r="G21" s="94" t="s">
        <v>99</v>
      </c>
      <c r="H21" s="95" t="e">
        <f>H20-H19</f>
        <v>#VALUE!</v>
      </c>
      <c r="I21" s="421"/>
      <c r="J21" s="93"/>
    </row>
    <row r="22" spans="1:18" ht="31.5" customHeight="1">
      <c r="A22" s="71">
        <v>3</v>
      </c>
      <c r="B22" s="437" t="s">
        <v>100</v>
      </c>
      <c r="C22" s="437"/>
      <c r="D22" s="438">
        <f>'Informações Gerais'!B5</f>
        <v>0</v>
      </c>
      <c r="E22" s="438"/>
      <c r="F22" s="420"/>
      <c r="G22" s="96" t="s">
        <v>54</v>
      </c>
      <c r="H22" s="97" t="e">
        <f>H21*11%</f>
        <v>#VALUE!</v>
      </c>
      <c r="I22" s="421"/>
      <c r="J22" s="98"/>
      <c r="K22" s="65">
        <v>1574.67</v>
      </c>
    </row>
    <row r="23" spans="1:18" ht="31.5" customHeight="1">
      <c r="A23" s="71">
        <v>4</v>
      </c>
      <c r="B23" s="437" t="s">
        <v>101</v>
      </c>
      <c r="C23" s="437"/>
      <c r="D23" s="439"/>
      <c r="E23" s="439"/>
      <c r="F23" s="420"/>
      <c r="G23" s="83" t="s">
        <v>102</v>
      </c>
      <c r="H23" s="99"/>
      <c r="I23" s="421"/>
      <c r="J23" s="93"/>
      <c r="K23" s="65">
        <f>K22/220</f>
        <v>7.1575909090909091</v>
      </c>
    </row>
    <row r="24" spans="1:18" ht="28.5" customHeight="1">
      <c r="A24" s="71">
        <v>5</v>
      </c>
      <c r="B24" s="440" t="s">
        <v>103</v>
      </c>
      <c r="C24" s="440"/>
      <c r="D24" s="439"/>
      <c r="E24" s="439"/>
      <c r="F24" s="420"/>
      <c r="G24" s="100" t="s">
        <v>104</v>
      </c>
      <c r="H24" s="101">
        <v>1.2E-2</v>
      </c>
      <c r="I24" s="421"/>
      <c r="J24" s="93"/>
      <c r="K24" s="65">
        <f>TRUNC(K22/220,3)</f>
        <v>7.157</v>
      </c>
    </row>
    <row r="25" spans="1:18" s="79" customFormat="1">
      <c r="A25" s="441" t="s">
        <v>105</v>
      </c>
      <c r="B25" s="441"/>
      <c r="C25" s="441"/>
      <c r="D25" s="441"/>
      <c r="E25" s="102"/>
      <c r="F25" s="420"/>
      <c r="G25" s="85" t="s">
        <v>106</v>
      </c>
      <c r="H25" s="103">
        <v>4.8000000000000001E-2</v>
      </c>
      <c r="I25" s="421"/>
      <c r="J25" s="93"/>
      <c r="K25" s="65">
        <f>ROUND(K22/220,3)</f>
        <v>7.1580000000000004</v>
      </c>
    </row>
    <row r="26" spans="1:18" s="79" customFormat="1" ht="22.5" customHeight="1">
      <c r="A26" s="104">
        <v>1</v>
      </c>
      <c r="B26" s="442" t="s">
        <v>107</v>
      </c>
      <c r="C26" s="442"/>
      <c r="D26" s="105" t="s">
        <v>108</v>
      </c>
      <c r="E26" s="88" t="s">
        <v>93</v>
      </c>
      <c r="F26" s="420"/>
      <c r="G26" s="85" t="s">
        <v>109</v>
      </c>
      <c r="H26" s="92" t="e">
        <f>H20</f>
        <v>#VALUE!</v>
      </c>
      <c r="I26" s="421"/>
      <c r="J26" s="93"/>
    </row>
    <row r="27" spans="1:18">
      <c r="A27" s="106" t="s">
        <v>64</v>
      </c>
      <c r="B27" s="107" t="s">
        <v>110</v>
      </c>
      <c r="C27" s="443"/>
      <c r="D27" s="443"/>
      <c r="E27" s="109">
        <f>D22</f>
        <v>0</v>
      </c>
      <c r="G27" s="96" t="s">
        <v>287</v>
      </c>
      <c r="H27" s="97" t="e">
        <f>H26*H24</f>
        <v>#VALUE!</v>
      </c>
      <c r="I27" s="111" t="s">
        <v>111</v>
      </c>
      <c r="J27" s="70"/>
    </row>
    <row r="28" spans="1:18">
      <c r="A28" s="106" t="s">
        <v>68</v>
      </c>
      <c r="B28" s="107" t="s">
        <v>112</v>
      </c>
      <c r="C28" s="444" t="s">
        <v>288</v>
      </c>
      <c r="D28" s="444"/>
      <c r="E28" s="112">
        <f>'Informações Gerais'!C5</f>
        <v>0</v>
      </c>
      <c r="G28" s="83" t="s">
        <v>113</v>
      </c>
      <c r="H28" s="84">
        <v>0.01</v>
      </c>
      <c r="I28" s="111" t="s">
        <v>114</v>
      </c>
      <c r="J28" s="113"/>
      <c r="K28" s="113"/>
      <c r="L28" s="113"/>
    </row>
    <row r="29" spans="1:18" ht="31.5" customHeight="1">
      <c r="A29" s="106" t="s">
        <v>72</v>
      </c>
      <c r="B29" s="107" t="s">
        <v>115</v>
      </c>
      <c r="C29" s="444" t="s">
        <v>116</v>
      </c>
      <c r="D29" s="444"/>
      <c r="E29" s="114">
        <v>0</v>
      </c>
      <c r="G29" s="94" t="s">
        <v>96</v>
      </c>
      <c r="H29" s="95" t="e">
        <f>H20</f>
        <v>#VALUE!</v>
      </c>
      <c r="I29" s="111" t="s">
        <v>114</v>
      </c>
      <c r="J29" s="113"/>
      <c r="K29" s="113"/>
      <c r="L29" s="113"/>
    </row>
    <row r="30" spans="1:18" ht="59.25" customHeight="1">
      <c r="A30" s="106" t="s">
        <v>76</v>
      </c>
      <c r="B30" s="107" t="s">
        <v>117</v>
      </c>
      <c r="C30" s="444" t="s">
        <v>304</v>
      </c>
      <c r="D30" s="444"/>
      <c r="E30" s="112">
        <f>TRUNC(((8*(180/6))*(((E27+E28)/220)*20%)/2),2)</f>
        <v>0</v>
      </c>
      <c r="F30" s="115"/>
      <c r="G30" s="96" t="s">
        <v>54</v>
      </c>
      <c r="H30" s="97" t="e">
        <f>H29*H28</f>
        <v>#VALUE!</v>
      </c>
      <c r="I30" s="111" t="s">
        <v>114</v>
      </c>
      <c r="J30" s="113"/>
      <c r="K30" s="113"/>
      <c r="L30" s="113"/>
      <c r="R30" s="113"/>
    </row>
    <row r="31" spans="1:18">
      <c r="A31" s="106" t="s">
        <v>118</v>
      </c>
      <c r="B31" s="107" t="s">
        <v>119</v>
      </c>
      <c r="C31" s="444" t="s">
        <v>120</v>
      </c>
      <c r="D31" s="444"/>
      <c r="E31" s="112">
        <f>TRUNC(((1*(365/12))*(((E27+E28)/220))/2),2)</f>
        <v>0</v>
      </c>
      <c r="F31" s="115"/>
      <c r="G31" s="83" t="s">
        <v>121</v>
      </c>
      <c r="H31" s="84">
        <v>0.03</v>
      </c>
      <c r="I31" s="111" t="s">
        <v>114</v>
      </c>
      <c r="J31" s="113"/>
      <c r="K31" s="113"/>
      <c r="L31" s="113"/>
      <c r="P31" s="66"/>
    </row>
    <row r="32" spans="1:18" ht="27.75" customHeight="1">
      <c r="A32" s="106" t="s">
        <v>122</v>
      </c>
      <c r="B32" s="108" t="s">
        <v>123</v>
      </c>
      <c r="C32" s="444"/>
      <c r="D32" s="444"/>
      <c r="E32" s="116"/>
      <c r="F32" s="115"/>
      <c r="G32" s="94" t="s">
        <v>96</v>
      </c>
      <c r="H32" s="95" t="e">
        <f>H20</f>
        <v>#VALUE!</v>
      </c>
      <c r="I32" s="111" t="s">
        <v>114</v>
      </c>
      <c r="K32" s="113"/>
      <c r="L32" s="113"/>
    </row>
    <row r="33" spans="1:17" ht="27.75" customHeight="1">
      <c r="A33" s="117"/>
      <c r="C33" s="119"/>
      <c r="D33" s="120"/>
      <c r="E33" s="116"/>
      <c r="G33" s="96" t="s">
        <v>54</v>
      </c>
      <c r="H33" s="97" t="e">
        <f>H32*H31</f>
        <v>#VALUE!</v>
      </c>
      <c r="I33" s="111"/>
      <c r="K33" s="113"/>
      <c r="L33" s="113"/>
    </row>
    <row r="34" spans="1:17">
      <c r="A34" s="445" t="s">
        <v>124</v>
      </c>
      <c r="B34" s="445"/>
      <c r="C34" s="445"/>
      <c r="D34" s="445"/>
      <c r="E34" s="112">
        <f>SUM(E27:E32)</f>
        <v>0</v>
      </c>
      <c r="G34" s="83" t="s">
        <v>125</v>
      </c>
      <c r="H34" s="84">
        <v>6.4999999999999997E-3</v>
      </c>
      <c r="I34" s="111"/>
      <c r="K34" s="113"/>
      <c r="L34" s="113"/>
    </row>
    <row r="35" spans="1:17" s="123" customFormat="1" ht="25.5" customHeight="1">
      <c r="A35" s="446" t="s">
        <v>126</v>
      </c>
      <c r="B35" s="446"/>
      <c r="C35" s="446"/>
      <c r="D35" s="446"/>
      <c r="E35" s="112">
        <f>SUM(E34:E34)</f>
        <v>0</v>
      </c>
      <c r="F35" s="121">
        <f>SUM(E27:E32)-(E27*6%)</f>
        <v>0</v>
      </c>
      <c r="G35" s="94" t="s">
        <v>96</v>
      </c>
      <c r="H35" s="95" t="e">
        <f>H20</f>
        <v>#VALUE!</v>
      </c>
      <c r="I35" s="122"/>
      <c r="K35" s="113"/>
      <c r="L35" s="113"/>
    </row>
    <row r="36" spans="1:17" s="79" customFormat="1">
      <c r="A36" s="441" t="s">
        <v>127</v>
      </c>
      <c r="B36" s="441"/>
      <c r="C36" s="441"/>
      <c r="D36" s="441"/>
      <c r="E36" s="102"/>
      <c r="F36" s="110"/>
      <c r="G36" s="96" t="s">
        <v>54</v>
      </c>
      <c r="H36" s="97" t="e">
        <f>H35*H34</f>
        <v>#VALUE!</v>
      </c>
      <c r="I36" s="111"/>
      <c r="K36" s="113"/>
      <c r="L36" s="113"/>
    </row>
    <row r="37" spans="1:17" s="79" customFormat="1">
      <c r="A37" s="124"/>
      <c r="B37" s="447" t="s">
        <v>128</v>
      </c>
      <c r="C37" s="447"/>
      <c r="D37" s="447"/>
      <c r="E37" s="447"/>
      <c r="F37" s="125"/>
      <c r="G37" s="83" t="s">
        <v>129</v>
      </c>
      <c r="H37" s="84">
        <f>D129</f>
        <v>0.05</v>
      </c>
      <c r="I37" s="111"/>
      <c r="J37" s="126"/>
      <c r="K37" s="113"/>
      <c r="L37" s="113"/>
    </row>
    <row r="38" spans="1:17" s="79" customFormat="1" ht="21" customHeight="1">
      <c r="A38" s="127" t="s">
        <v>130</v>
      </c>
      <c r="B38" s="442" t="s">
        <v>131</v>
      </c>
      <c r="C38" s="442"/>
      <c r="D38" s="128" t="s">
        <v>108</v>
      </c>
      <c r="E38" s="88" t="s">
        <v>93</v>
      </c>
      <c r="F38" s="129"/>
      <c r="G38" s="94" t="s">
        <v>96</v>
      </c>
      <c r="H38" s="95" t="e">
        <f>H20</f>
        <v>#VALUE!</v>
      </c>
      <c r="I38" s="111"/>
      <c r="K38" s="113"/>
      <c r="L38" s="113"/>
      <c r="Q38" s="130"/>
    </row>
    <row r="39" spans="1:17" s="79" customFormat="1">
      <c r="A39" s="131" t="s">
        <v>64</v>
      </c>
      <c r="B39" s="132" t="s">
        <v>132</v>
      </c>
      <c r="C39" s="133"/>
      <c r="D39" s="134">
        <f>1/12</f>
        <v>8.3333333333333329E-2</v>
      </c>
      <c r="E39" s="112">
        <f>TRUNC($E$35*D39,2)</f>
        <v>0</v>
      </c>
      <c r="F39" s="121">
        <f>E39+(E39*$D$56)</f>
        <v>0</v>
      </c>
      <c r="G39" s="96" t="s">
        <v>54</v>
      </c>
      <c r="H39" s="97" t="e">
        <f>H38*H37</f>
        <v>#VALUE!</v>
      </c>
      <c r="I39" s="135" t="s">
        <v>114</v>
      </c>
      <c r="K39" s="113"/>
      <c r="L39" s="113"/>
    </row>
    <row r="40" spans="1:17" s="79" customFormat="1">
      <c r="A40" s="131" t="s">
        <v>68</v>
      </c>
      <c r="B40" s="132" t="s">
        <v>133</v>
      </c>
      <c r="C40" s="133"/>
      <c r="D40" s="136">
        <f>(((1+1/3)/12))</f>
        <v>0.1111111111111111</v>
      </c>
      <c r="E40" s="112">
        <f>TRUNC($E$35*D40,2)</f>
        <v>0</v>
      </c>
      <c r="F40" s="121">
        <f>E40+(E40*$D$56)</f>
        <v>0</v>
      </c>
      <c r="G40" s="137" t="s">
        <v>134</v>
      </c>
      <c r="H40" s="138" t="e">
        <f>H22+H27+H30+H33+H36+H39</f>
        <v>#VALUE!</v>
      </c>
      <c r="I40" s="111" t="s">
        <v>114</v>
      </c>
      <c r="J40" s="139"/>
      <c r="K40" s="113"/>
      <c r="L40" s="113"/>
    </row>
    <row r="41" spans="1:17" s="79" customFormat="1">
      <c r="A41" s="448" t="s">
        <v>124</v>
      </c>
      <c r="B41" s="448"/>
      <c r="C41" s="448"/>
      <c r="D41" s="140">
        <f>SUM(D39:D40)</f>
        <v>0.19444444444444442</v>
      </c>
      <c r="E41" s="112">
        <f>SUM(E39:E40)</f>
        <v>0</v>
      </c>
      <c r="F41" s="110"/>
      <c r="G41" s="123"/>
      <c r="H41" s="123"/>
      <c r="I41" s="111"/>
      <c r="K41" s="113"/>
      <c r="L41" s="113"/>
    </row>
    <row r="42" spans="1:17" s="123" customFormat="1" ht="25.5" customHeight="1">
      <c r="A42" s="449" t="s">
        <v>135</v>
      </c>
      <c r="B42" s="449"/>
      <c r="C42" s="449"/>
      <c r="D42" s="449"/>
      <c r="E42" s="141">
        <f>SUM(E41:E41)</f>
        <v>0</v>
      </c>
      <c r="F42" s="142"/>
      <c r="G42" s="143" t="s">
        <v>290</v>
      </c>
      <c r="H42" s="144"/>
      <c r="I42" s="122"/>
      <c r="K42" s="113"/>
      <c r="L42" s="113"/>
    </row>
    <row r="43" spans="1:17" s="123" customFormat="1" ht="25.5" customHeight="1">
      <c r="A43" s="450" t="s">
        <v>136</v>
      </c>
      <c r="B43" s="450"/>
      <c r="C43" s="450"/>
      <c r="D43" s="145" t="s">
        <v>137</v>
      </c>
      <c r="E43" s="146">
        <f>E35</f>
        <v>0</v>
      </c>
      <c r="F43" s="142"/>
      <c r="G43" s="147" t="s">
        <v>138</v>
      </c>
      <c r="H43" s="148"/>
      <c r="I43" s="122"/>
      <c r="K43" s="113"/>
      <c r="L43" s="113"/>
    </row>
    <row r="44" spans="1:17" s="79" customFormat="1" ht="22.5" customHeight="1">
      <c r="A44" s="450"/>
      <c r="B44" s="450"/>
      <c r="C44" s="450"/>
      <c r="D44" s="145" t="s">
        <v>139</v>
      </c>
      <c r="E44" s="149">
        <f>E42</f>
        <v>0</v>
      </c>
      <c r="F44" s="110"/>
      <c r="G44" s="150" t="e">
        <f>H10+H40</f>
        <v>#VALUE!</v>
      </c>
      <c r="H44" s="151"/>
      <c r="I44" s="111"/>
    </row>
    <row r="45" spans="1:17" s="79" customFormat="1" ht="22.5" customHeight="1">
      <c r="A45" s="450"/>
      <c r="B45" s="450"/>
      <c r="C45" s="450"/>
      <c r="D45" s="145" t="s">
        <v>124</v>
      </c>
      <c r="E45" s="149">
        <f>SUM(E43:E44)</f>
        <v>0</v>
      </c>
      <c r="F45" s="110"/>
      <c r="H45" s="152"/>
      <c r="I45" s="111"/>
    </row>
    <row r="46" spans="1:17" s="79" customFormat="1" ht="30.75" customHeight="1">
      <c r="A46" s="153"/>
      <c r="B46" s="451" t="s">
        <v>140</v>
      </c>
      <c r="C46" s="451"/>
      <c r="D46" s="451"/>
      <c r="E46" s="154"/>
      <c r="F46" s="110"/>
      <c r="H46" s="152"/>
      <c r="I46" s="111"/>
      <c r="L46" s="155"/>
      <c r="N46" s="156"/>
      <c r="P46" s="157"/>
    </row>
    <row r="47" spans="1:17" s="79" customFormat="1" ht="23.25" customHeight="1">
      <c r="A47" s="104" t="s">
        <v>141</v>
      </c>
      <c r="B47" s="442" t="s">
        <v>142</v>
      </c>
      <c r="C47" s="442"/>
      <c r="D47" s="128" t="s">
        <v>143</v>
      </c>
      <c r="E47" s="88" t="s">
        <v>93</v>
      </c>
      <c r="F47" s="110"/>
      <c r="H47" s="152"/>
      <c r="I47" s="111"/>
      <c r="L47" s="155"/>
      <c r="N47" s="156"/>
      <c r="P47" s="157"/>
    </row>
    <row r="48" spans="1:17" s="79" customFormat="1">
      <c r="A48" s="158" t="s">
        <v>64</v>
      </c>
      <c r="B48" s="452" t="s">
        <v>86</v>
      </c>
      <c r="C48" s="452"/>
      <c r="D48" s="159">
        <v>0.2</v>
      </c>
      <c r="E48" s="112">
        <f t="shared" ref="E48:E54" si="0">TRUNC($E$45*D48,2)</f>
        <v>0</v>
      </c>
      <c r="F48" s="160" t="s">
        <v>144</v>
      </c>
      <c r="H48" s="152"/>
      <c r="I48" s="135" t="s">
        <v>114</v>
      </c>
      <c r="L48" s="155"/>
      <c r="N48" s="156"/>
      <c r="P48" s="157"/>
    </row>
    <row r="49" spans="1:16" s="79" customFormat="1">
      <c r="A49" s="158" t="s">
        <v>68</v>
      </c>
      <c r="B49" s="452" t="s">
        <v>145</v>
      </c>
      <c r="C49" s="452"/>
      <c r="D49" s="159">
        <v>2.5000000000000001E-2</v>
      </c>
      <c r="E49" s="112">
        <f t="shared" si="0"/>
        <v>0</v>
      </c>
      <c r="F49" s="121">
        <f>$E$35*D49</f>
        <v>0</v>
      </c>
      <c r="H49" s="152"/>
      <c r="I49" s="135" t="s">
        <v>114</v>
      </c>
      <c r="L49" s="161"/>
      <c r="N49" s="162"/>
      <c r="O49" s="163"/>
      <c r="P49" s="162"/>
    </row>
    <row r="50" spans="1:16" s="79" customFormat="1">
      <c r="A50" s="158" t="s">
        <v>72</v>
      </c>
      <c r="B50" s="452" t="s">
        <v>291</v>
      </c>
      <c r="C50" s="452"/>
      <c r="D50" s="164">
        <f>3%*2</f>
        <v>0.06</v>
      </c>
      <c r="E50" s="112">
        <f t="shared" si="0"/>
        <v>0</v>
      </c>
      <c r="F50" s="160" t="s">
        <v>144</v>
      </c>
      <c r="G50" s="453" t="s">
        <v>146</v>
      </c>
      <c r="H50" s="453"/>
      <c r="I50" s="135" t="s">
        <v>114</v>
      </c>
      <c r="L50" s="155"/>
      <c r="M50" s="79" t="s">
        <v>147</v>
      </c>
    </row>
    <row r="51" spans="1:16" s="79" customFormat="1">
      <c r="A51" s="158" t="s">
        <v>76</v>
      </c>
      <c r="B51" s="452" t="s">
        <v>148</v>
      </c>
      <c r="C51" s="452"/>
      <c r="D51" s="159">
        <v>1.4999999999999999E-2</v>
      </c>
      <c r="E51" s="112">
        <f t="shared" si="0"/>
        <v>0</v>
      </c>
      <c r="F51" s="121">
        <f>$E$35*D51</f>
        <v>0</v>
      </c>
      <c r="G51" s="454" t="s">
        <v>149</v>
      </c>
      <c r="H51" s="454"/>
      <c r="I51" s="135" t="s">
        <v>114</v>
      </c>
      <c r="L51" s="155"/>
      <c r="N51" s="156"/>
      <c r="P51" s="157"/>
    </row>
    <row r="52" spans="1:16" s="79" customFormat="1">
      <c r="A52" s="158" t="s">
        <v>118</v>
      </c>
      <c r="B52" s="452" t="s">
        <v>150</v>
      </c>
      <c r="C52" s="452"/>
      <c r="D52" s="159">
        <v>0.01</v>
      </c>
      <c r="E52" s="112">
        <f t="shared" si="0"/>
        <v>0</v>
      </c>
      <c r="F52" s="121">
        <f>$E$35*D52</f>
        <v>0</v>
      </c>
      <c r="G52" s="165" t="s">
        <v>151</v>
      </c>
      <c r="H52" s="166">
        <v>1</v>
      </c>
      <c r="I52" s="135" t="s">
        <v>114</v>
      </c>
      <c r="L52" s="155"/>
      <c r="N52" s="167"/>
      <c r="P52" s="168"/>
    </row>
    <row r="53" spans="1:16" s="79" customFormat="1">
      <c r="A53" s="158" t="s">
        <v>122</v>
      </c>
      <c r="B53" s="455" t="s">
        <v>152</v>
      </c>
      <c r="C53" s="455"/>
      <c r="D53" s="159">
        <v>6.0000000000000001E-3</v>
      </c>
      <c r="E53" s="112">
        <f t="shared" si="0"/>
        <v>0</v>
      </c>
      <c r="F53" s="121">
        <f>$E$35*D53</f>
        <v>0</v>
      </c>
      <c r="G53" s="456" t="s">
        <v>292</v>
      </c>
      <c r="H53" s="457" t="e">
        <f>G44</f>
        <v>#VALUE!</v>
      </c>
      <c r="I53" s="135" t="s">
        <v>114</v>
      </c>
      <c r="L53" s="155"/>
    </row>
    <row r="54" spans="1:16" s="79" customFormat="1">
      <c r="A54" s="158" t="s">
        <v>153</v>
      </c>
      <c r="B54" s="452" t="s">
        <v>154</v>
      </c>
      <c r="C54" s="452"/>
      <c r="D54" s="159">
        <v>2E-3</v>
      </c>
      <c r="E54" s="112">
        <f t="shared" si="0"/>
        <v>0</v>
      </c>
      <c r="F54" s="121">
        <f>$E$35*D54</f>
        <v>0</v>
      </c>
      <c r="G54" s="456"/>
      <c r="H54" s="457"/>
      <c r="I54" s="135" t="s">
        <v>114</v>
      </c>
      <c r="L54" s="155"/>
    </row>
    <row r="55" spans="1:16" s="79" customFormat="1">
      <c r="A55" s="158" t="s">
        <v>155</v>
      </c>
      <c r="B55" s="452" t="s">
        <v>156</v>
      </c>
      <c r="C55" s="452"/>
      <c r="D55" s="134">
        <v>0.08</v>
      </c>
      <c r="E55" s="170">
        <f>TRUNC($E$45*D55,8)</f>
        <v>0</v>
      </c>
      <c r="F55" s="121">
        <f>$E$35*D55</f>
        <v>0</v>
      </c>
      <c r="G55" s="456"/>
      <c r="H55" s="457"/>
      <c r="I55" s="135" t="s">
        <v>114</v>
      </c>
      <c r="L55" s="155"/>
    </row>
    <row r="56" spans="1:16" s="79" customFormat="1" ht="21" customHeight="1">
      <c r="A56" s="458" t="s">
        <v>124</v>
      </c>
      <c r="B56" s="458"/>
      <c r="C56" s="458"/>
      <c r="D56" s="136">
        <f>SUM(D48:D55)</f>
        <v>0.39800000000000008</v>
      </c>
      <c r="E56" s="112">
        <f>SUM(E48:E55)</f>
        <v>0</v>
      </c>
      <c r="F56" s="110"/>
      <c r="G56" s="171" t="s">
        <v>157</v>
      </c>
      <c r="H56" s="169" t="e">
        <f>E142</f>
        <v>#VALUE!</v>
      </c>
      <c r="I56" s="111"/>
    </row>
    <row r="57" spans="1:16" s="79" customFormat="1">
      <c r="A57" s="124"/>
      <c r="B57" s="447" t="s">
        <v>158</v>
      </c>
      <c r="C57" s="447"/>
      <c r="D57" s="447"/>
      <c r="E57" s="447"/>
      <c r="F57" s="110"/>
      <c r="G57" s="172" t="s">
        <v>293</v>
      </c>
      <c r="H57" s="173" t="e">
        <f>G44</f>
        <v>#VALUE!</v>
      </c>
      <c r="I57" s="111"/>
      <c r="K57" s="113"/>
      <c r="L57" s="113"/>
    </row>
    <row r="58" spans="1:16" ht="23.25" customHeight="1">
      <c r="A58" s="104" t="s">
        <v>159</v>
      </c>
      <c r="B58" s="442" t="s">
        <v>160</v>
      </c>
      <c r="C58" s="442"/>
      <c r="D58" s="128" t="s">
        <v>108</v>
      </c>
      <c r="E58" s="88" t="s">
        <v>93</v>
      </c>
      <c r="G58" s="174" t="s">
        <v>161</v>
      </c>
      <c r="H58" s="175" t="e">
        <f>H56-H57</f>
        <v>#VALUE!</v>
      </c>
      <c r="I58" s="111"/>
      <c r="L58" s="113"/>
    </row>
    <row r="59" spans="1:16" ht="21" customHeight="1">
      <c r="A59" s="158" t="s">
        <v>64</v>
      </c>
      <c r="B59" s="459" t="s">
        <v>162</v>
      </c>
      <c r="C59" s="459"/>
      <c r="D59" s="176" t="s">
        <v>163</v>
      </c>
      <c r="E59" s="177"/>
      <c r="F59" s="121">
        <f t="shared" ref="F59:F64" si="1">+E59</f>
        <v>0</v>
      </c>
      <c r="G59" s="79"/>
      <c r="H59" s="79"/>
      <c r="I59" s="111" t="s">
        <v>164</v>
      </c>
      <c r="J59" s="65">
        <f>5.8*2</f>
        <v>11.6</v>
      </c>
      <c r="L59" s="113"/>
      <c r="O59" s="113"/>
    </row>
    <row r="60" spans="1:16" ht="23.25" customHeight="1">
      <c r="A60" s="158" t="s">
        <v>68</v>
      </c>
      <c r="B60" s="459" t="s">
        <v>165</v>
      </c>
      <c r="C60" s="459"/>
      <c r="D60" s="178" t="s">
        <v>166</v>
      </c>
      <c r="E60" s="179">
        <f>'Informações Gerais'!B10</f>
        <v>0</v>
      </c>
      <c r="F60" s="121">
        <f t="shared" si="1"/>
        <v>0</v>
      </c>
      <c r="G60" s="79"/>
      <c r="H60" s="155"/>
      <c r="I60" s="111" t="s">
        <v>111</v>
      </c>
      <c r="J60" s="65">
        <f>J59*(365/12/2)</f>
        <v>176.41666666666666</v>
      </c>
      <c r="K60" s="65">
        <f>365/12/2</f>
        <v>15.208333333333334</v>
      </c>
      <c r="L60" s="180"/>
      <c r="M60" s="65" t="s">
        <v>167</v>
      </c>
      <c r="O60" s="113"/>
    </row>
    <row r="61" spans="1:16" ht="21" customHeight="1">
      <c r="A61" s="158" t="s">
        <v>72</v>
      </c>
      <c r="B61" s="459" t="s">
        <v>168</v>
      </c>
      <c r="C61" s="459"/>
      <c r="D61" s="178"/>
      <c r="E61" s="112">
        <f>'Informações Gerais'!B16</f>
        <v>0</v>
      </c>
      <c r="F61" s="121">
        <f t="shared" si="1"/>
        <v>0</v>
      </c>
      <c r="G61" s="460" t="s">
        <v>294</v>
      </c>
      <c r="H61" s="460"/>
      <c r="I61" s="111" t="s">
        <v>111</v>
      </c>
      <c r="J61" s="65">
        <f>2370*6%</f>
        <v>142.19999999999999</v>
      </c>
      <c r="K61" s="87"/>
      <c r="L61" s="113"/>
      <c r="O61" s="113"/>
    </row>
    <row r="62" spans="1:16" ht="21" customHeight="1">
      <c r="A62" s="158" t="s">
        <v>76</v>
      </c>
      <c r="B62" s="459" t="s">
        <v>32</v>
      </c>
      <c r="C62" s="459"/>
      <c r="D62" s="182"/>
      <c r="E62" s="112" t="e">
        <f>'Seguro de Vida'!H8</f>
        <v>#VALUE!</v>
      </c>
      <c r="F62" s="121" t="e">
        <f t="shared" si="1"/>
        <v>#VALUE!</v>
      </c>
      <c r="G62" s="460"/>
      <c r="H62" s="460"/>
      <c r="I62" s="111" t="s">
        <v>111</v>
      </c>
      <c r="J62" s="65">
        <f>J60-J61</f>
        <v>34.216666666666669</v>
      </c>
      <c r="O62" s="113"/>
    </row>
    <row r="63" spans="1:16" ht="27" customHeight="1">
      <c r="A63" s="158" t="s">
        <v>118</v>
      </c>
      <c r="B63" s="461" t="s">
        <v>169</v>
      </c>
      <c r="C63" s="461"/>
      <c r="D63" s="183"/>
      <c r="E63" s="184">
        <f>(((($E$27+$E$28+$E$30+$E$31)/220)*1.5)*(365/12))/2</f>
        <v>0</v>
      </c>
      <c r="F63" s="121">
        <f t="shared" si="1"/>
        <v>0</v>
      </c>
      <c r="G63" s="460"/>
      <c r="H63" s="460"/>
      <c r="I63" s="111" t="s">
        <v>111</v>
      </c>
      <c r="O63" s="113"/>
    </row>
    <row r="64" spans="1:16" ht="21" customHeight="1">
      <c r="A64" s="158" t="s">
        <v>122</v>
      </c>
      <c r="B64" s="459" t="s">
        <v>170</v>
      </c>
      <c r="C64" s="459"/>
      <c r="D64" s="178"/>
      <c r="E64" s="112"/>
      <c r="F64" s="121">
        <f t="shared" si="1"/>
        <v>0</v>
      </c>
      <c r="G64" s="460"/>
      <c r="H64" s="460"/>
      <c r="I64" s="111" t="s">
        <v>111</v>
      </c>
    </row>
    <row r="65" spans="1:18" s="123" customFormat="1" ht="21" customHeight="1">
      <c r="A65" s="448" t="s">
        <v>171</v>
      </c>
      <c r="B65" s="448"/>
      <c r="C65" s="448"/>
      <c r="D65" s="448"/>
      <c r="E65" s="185" t="e">
        <f>SUM(E59:E64)</f>
        <v>#VALUE!</v>
      </c>
      <c r="F65" s="110"/>
      <c r="G65" s="460"/>
      <c r="H65" s="460"/>
      <c r="I65" s="111"/>
    </row>
    <row r="66" spans="1:18" s="123" customFormat="1" ht="20.25" customHeight="1">
      <c r="A66" s="462" t="s">
        <v>172</v>
      </c>
      <c r="B66" s="462"/>
      <c r="C66" s="462"/>
      <c r="D66" s="462"/>
      <c r="E66" s="462"/>
      <c r="F66" s="110"/>
      <c r="G66" s="460"/>
      <c r="H66" s="460"/>
      <c r="I66" s="111"/>
    </row>
    <row r="67" spans="1:18" s="123" customFormat="1" ht="21" customHeight="1">
      <c r="A67" s="186">
        <v>2</v>
      </c>
      <c r="B67" s="463" t="s">
        <v>173</v>
      </c>
      <c r="C67" s="463"/>
      <c r="D67" s="463"/>
      <c r="E67" s="187" t="s">
        <v>93</v>
      </c>
      <c r="F67" s="110"/>
      <c r="G67" s="460"/>
      <c r="H67" s="460"/>
      <c r="I67" s="111"/>
    </row>
    <row r="68" spans="1:18" s="123" customFormat="1" ht="23.25" customHeight="1">
      <c r="A68" s="188" t="s">
        <v>130</v>
      </c>
      <c r="B68" s="464" t="s">
        <v>131</v>
      </c>
      <c r="C68" s="464"/>
      <c r="D68" s="464"/>
      <c r="E68" s="189">
        <f>E42</f>
        <v>0</v>
      </c>
      <c r="F68" s="110"/>
      <c r="G68" s="460"/>
      <c r="H68" s="460"/>
      <c r="I68" s="111"/>
    </row>
    <row r="69" spans="1:18" s="123" customFormat="1">
      <c r="A69" s="188" t="s">
        <v>141</v>
      </c>
      <c r="B69" s="190" t="s">
        <v>142</v>
      </c>
      <c r="C69" s="191"/>
      <c r="D69" s="192"/>
      <c r="E69" s="189">
        <f>E56</f>
        <v>0</v>
      </c>
      <c r="F69" s="110"/>
      <c r="G69" s="460"/>
      <c r="H69" s="460"/>
      <c r="I69" s="111"/>
    </row>
    <row r="70" spans="1:18" s="123" customFormat="1">
      <c r="A70" s="188" t="s">
        <v>159</v>
      </c>
      <c r="B70" s="190" t="s">
        <v>160</v>
      </c>
      <c r="C70" s="191"/>
      <c r="D70" s="192"/>
      <c r="E70" s="189" t="e">
        <f>E65</f>
        <v>#VALUE!</v>
      </c>
      <c r="F70" s="110"/>
      <c r="G70" s="79"/>
      <c r="H70" s="79"/>
      <c r="I70" s="111"/>
    </row>
    <row r="71" spans="1:18" s="123" customFormat="1">
      <c r="A71" s="193"/>
      <c r="B71" s="194"/>
      <c r="C71" s="194"/>
      <c r="D71" s="195" t="s">
        <v>124</v>
      </c>
      <c r="E71" s="196" t="e">
        <f>SUM(E68:E70)</f>
        <v>#VALUE!</v>
      </c>
      <c r="F71" s="110"/>
      <c r="G71" s="79"/>
      <c r="H71" s="79"/>
      <c r="I71" s="111"/>
    </row>
    <row r="72" spans="1:18" s="79" customFormat="1">
      <c r="A72" s="441" t="s">
        <v>174</v>
      </c>
      <c r="B72" s="441"/>
      <c r="C72" s="441"/>
      <c r="D72" s="441"/>
      <c r="E72" s="441"/>
      <c r="F72" s="110"/>
      <c r="G72" s="126"/>
      <c r="I72" s="111"/>
      <c r="J72" s="126"/>
      <c r="L72" s="197"/>
      <c r="R72" s="198"/>
    </row>
    <row r="73" spans="1:18" s="79" customFormat="1" ht="21" customHeight="1">
      <c r="A73" s="104">
        <v>3</v>
      </c>
      <c r="B73" s="436" t="s">
        <v>175</v>
      </c>
      <c r="C73" s="436"/>
      <c r="D73" s="436"/>
      <c r="E73" s="199" t="s">
        <v>93</v>
      </c>
      <c r="F73" s="110"/>
      <c r="G73" s="126"/>
      <c r="I73" s="111"/>
      <c r="R73" s="200"/>
    </row>
    <row r="74" spans="1:18" s="79" customFormat="1" ht="21" customHeight="1">
      <c r="A74" s="158" t="s">
        <v>64</v>
      </c>
      <c r="B74" s="465" t="s">
        <v>176</v>
      </c>
      <c r="C74" s="465"/>
      <c r="D74" s="183">
        <f>((1/12)*0.1)</f>
        <v>8.3333333333333332E-3</v>
      </c>
      <c r="E74" s="109">
        <f>TRUNC(+$E$35*D74,2)</f>
        <v>0</v>
      </c>
      <c r="F74" s="110"/>
      <c r="G74" s="126"/>
      <c r="I74" s="111" t="s">
        <v>114</v>
      </c>
      <c r="L74" s="201"/>
    </row>
    <row r="75" spans="1:18" s="79" customFormat="1" ht="21" customHeight="1">
      <c r="A75" s="158" t="s">
        <v>68</v>
      </c>
      <c r="B75" s="465" t="s">
        <v>295</v>
      </c>
      <c r="C75" s="465"/>
      <c r="D75" s="183">
        <f>+D55</f>
        <v>0.08</v>
      </c>
      <c r="E75" s="109">
        <f>TRUNC(+E74*D75,2)</f>
        <v>0</v>
      </c>
      <c r="F75" s="115"/>
      <c r="G75" s="126"/>
      <c r="I75" s="111" t="s">
        <v>114</v>
      </c>
    </row>
    <row r="76" spans="1:18" s="79" customFormat="1" ht="30" customHeight="1">
      <c r="A76" s="203" t="s">
        <v>72</v>
      </c>
      <c r="B76" s="465" t="s">
        <v>296</v>
      </c>
      <c r="C76" s="465"/>
      <c r="D76" s="183">
        <f>(0.08*0.4*0.1)</f>
        <v>3.2000000000000002E-3</v>
      </c>
      <c r="E76" s="109">
        <f>TRUNC(+$E$35*D76,2)</f>
        <v>0</v>
      </c>
      <c r="F76" s="204">
        <f>$E$35*D76</f>
        <v>0</v>
      </c>
      <c r="G76" s="126"/>
      <c r="I76" s="111" t="s">
        <v>114</v>
      </c>
    </row>
    <row r="77" spans="1:18" s="79" customFormat="1">
      <c r="A77" s="158" t="s">
        <v>76</v>
      </c>
      <c r="B77" s="486" t="s">
        <v>177</v>
      </c>
      <c r="C77" s="486"/>
      <c r="D77" s="183">
        <f>((7/30)/12)*0.9</f>
        <v>1.7500000000000002E-2</v>
      </c>
      <c r="E77" s="109">
        <f>TRUNC(+D77*$E$35,2)</f>
        <v>0</v>
      </c>
      <c r="F77" s="115"/>
      <c r="G77" s="126"/>
      <c r="I77" s="205" t="s">
        <v>178</v>
      </c>
      <c r="J77" s="206">
        <f>(7/30)</f>
        <v>0.23333333333333334</v>
      </c>
      <c r="K77" s="206">
        <f>(3/30)</f>
        <v>0.1</v>
      </c>
    </row>
    <row r="78" spans="1:18" s="79" customFormat="1" ht="31.5" customHeight="1">
      <c r="A78" s="158" t="s">
        <v>118</v>
      </c>
      <c r="B78" s="487" t="s">
        <v>179</v>
      </c>
      <c r="C78" s="487"/>
      <c r="D78" s="183">
        <f>+D56</f>
        <v>0.39800000000000008</v>
      </c>
      <c r="E78" s="109">
        <f>TRUNC(+E77*D78,2)</f>
        <v>0</v>
      </c>
      <c r="F78" s="110"/>
      <c r="G78" s="126"/>
      <c r="H78" s="207"/>
      <c r="I78" s="111" t="s">
        <v>180</v>
      </c>
      <c r="J78" s="206">
        <f>J77/12</f>
        <v>1.9444444444444445E-2</v>
      </c>
      <c r="K78" s="206">
        <f>K77/12</f>
        <v>8.3333333333333332E-3</v>
      </c>
      <c r="M78" s="200">
        <f>(7/30/12)/30*3</f>
        <v>1.9444444444444444E-3</v>
      </c>
    </row>
    <row r="79" spans="1:18" s="79" customFormat="1" ht="30.75" customHeight="1">
      <c r="A79" s="203" t="s">
        <v>122</v>
      </c>
      <c r="B79" s="488" t="s">
        <v>297</v>
      </c>
      <c r="C79" s="488"/>
      <c r="D79" s="183">
        <f>(0.08*0.4)*0.9</f>
        <v>2.8800000000000003E-2</v>
      </c>
      <c r="E79" s="109">
        <f>TRUNC(+E35*D79,2)</f>
        <v>0</v>
      </c>
      <c r="F79" s="121">
        <f>$E$35*D79</f>
        <v>0</v>
      </c>
      <c r="G79" s="126"/>
      <c r="I79" s="111" t="s">
        <v>114</v>
      </c>
      <c r="J79" s="139">
        <f>J78/30*3</f>
        <v>1.9444444444444444E-3</v>
      </c>
      <c r="K79" s="206">
        <f>J79*12</f>
        <v>2.3333333333333331E-2</v>
      </c>
      <c r="M79" s="79">
        <f>L78*M78</f>
        <v>0</v>
      </c>
    </row>
    <row r="80" spans="1:18" s="79" customFormat="1" ht="21" customHeight="1">
      <c r="A80" s="468" t="s">
        <v>124</v>
      </c>
      <c r="B80" s="468"/>
      <c r="C80" s="468"/>
      <c r="D80" s="468"/>
      <c r="E80" s="208">
        <f>SUM(E74:E79)</f>
        <v>0</v>
      </c>
      <c r="F80" s="110"/>
      <c r="I80" s="111"/>
      <c r="M80" s="79">
        <f>M79*12</f>
        <v>0</v>
      </c>
    </row>
    <row r="81" spans="1:14" s="79" customFormat="1" ht="22.5" customHeight="1">
      <c r="A81" s="469" t="s">
        <v>181</v>
      </c>
      <c r="B81" s="469"/>
      <c r="C81" s="469"/>
      <c r="D81" s="145" t="s">
        <v>137</v>
      </c>
      <c r="E81" s="149">
        <f>E35</f>
        <v>0</v>
      </c>
      <c r="F81" s="110"/>
      <c r="I81" s="111"/>
      <c r="J81" s="79">
        <f>E81/30*45</f>
        <v>0</v>
      </c>
      <c r="K81" s="197">
        <f>K78*12</f>
        <v>0.1</v>
      </c>
      <c r="M81" s="79">
        <f>L78*M78</f>
        <v>0</v>
      </c>
    </row>
    <row r="82" spans="1:14" s="79" customFormat="1" ht="22.5" customHeight="1">
      <c r="A82" s="469"/>
      <c r="B82" s="469"/>
      <c r="C82" s="469"/>
      <c r="D82" s="145" t="s">
        <v>182</v>
      </c>
      <c r="E82" s="149" t="e">
        <f>E71</f>
        <v>#VALUE!</v>
      </c>
      <c r="F82" s="110"/>
      <c r="I82" s="111"/>
      <c r="K82" s="139"/>
      <c r="M82" s="79">
        <f>M81*12</f>
        <v>0</v>
      </c>
    </row>
    <row r="83" spans="1:14" s="79" customFormat="1" ht="22.5" customHeight="1">
      <c r="A83" s="469"/>
      <c r="B83" s="469"/>
      <c r="C83" s="469"/>
      <c r="D83" s="145" t="s">
        <v>183</v>
      </c>
      <c r="E83" s="149">
        <f>E80</f>
        <v>0</v>
      </c>
      <c r="F83" s="110"/>
      <c r="I83" s="111"/>
      <c r="L83" s="79">
        <f>L80</f>
        <v>0</v>
      </c>
      <c r="M83" s="130">
        <v>1</v>
      </c>
    </row>
    <row r="84" spans="1:14" s="79" customFormat="1" ht="23.25" customHeight="1">
      <c r="A84" s="469"/>
      <c r="B84" s="469"/>
      <c r="C84" s="469"/>
      <c r="D84" s="209" t="s">
        <v>171</v>
      </c>
      <c r="E84" s="149" t="e">
        <f>SUM(E81:E83)</f>
        <v>#VALUE!</v>
      </c>
      <c r="F84" s="110"/>
      <c r="I84" s="111"/>
      <c r="L84" s="79">
        <f>M82</f>
        <v>0</v>
      </c>
      <c r="M84" s="206" t="e">
        <f>L84*M83/L83</f>
        <v>#DIV/0!</v>
      </c>
    </row>
    <row r="85" spans="1:14" s="79" customFormat="1" ht="23.25" customHeight="1">
      <c r="A85" s="441" t="s">
        <v>184</v>
      </c>
      <c r="B85" s="441"/>
      <c r="C85" s="441"/>
      <c r="D85" s="441"/>
      <c r="E85" s="128" t="s">
        <v>108</v>
      </c>
      <c r="F85" s="110"/>
      <c r="H85" s="210"/>
      <c r="I85" s="111"/>
    </row>
    <row r="86" spans="1:14" s="79" customFormat="1" ht="23.25" customHeight="1">
      <c r="A86" s="470" t="s">
        <v>185</v>
      </c>
      <c r="B86" s="470"/>
      <c r="C86" s="470"/>
      <c r="D86" s="470"/>
      <c r="E86" s="470"/>
      <c r="F86" s="110"/>
      <c r="G86" s="167"/>
      <c r="I86" s="111"/>
    </row>
    <row r="87" spans="1:14" s="79" customFormat="1" ht="23.25" customHeight="1">
      <c r="A87" s="104" t="s">
        <v>186</v>
      </c>
      <c r="B87" s="211" t="s">
        <v>187</v>
      </c>
      <c r="C87" s="212"/>
      <c r="D87" s="128" t="s">
        <v>188</v>
      </c>
      <c r="E87" s="88" t="s">
        <v>93</v>
      </c>
      <c r="F87" s="110"/>
      <c r="I87" s="111"/>
    </row>
    <row r="88" spans="1:14" s="79" customFormat="1" ht="23.25" customHeight="1">
      <c r="A88" s="213" t="s">
        <v>64</v>
      </c>
      <c r="B88" s="471" t="s">
        <v>189</v>
      </c>
      <c r="C88" s="471"/>
      <c r="D88" s="183">
        <v>0</v>
      </c>
      <c r="E88" s="109" t="e">
        <f t="shared" ref="E88:E93" si="2">TRUNC(+D88*$E$84,2)</f>
        <v>#VALUE!</v>
      </c>
      <c r="F88" s="142"/>
      <c r="I88" s="135" t="s">
        <v>114</v>
      </c>
      <c r="L88" s="168"/>
      <c r="M88" s="269"/>
    </row>
    <row r="89" spans="1:14" s="79" customFormat="1" ht="23.25" customHeight="1">
      <c r="A89" s="158" t="s">
        <v>68</v>
      </c>
      <c r="B89" s="472" t="s">
        <v>191</v>
      </c>
      <c r="C89" s="472"/>
      <c r="D89" s="183">
        <f>((2/30)/12)/2</f>
        <v>2.7777777777777779E-3</v>
      </c>
      <c r="E89" s="109" t="e">
        <f t="shared" si="2"/>
        <v>#VALUE!</v>
      </c>
      <c r="F89" s="110"/>
      <c r="I89" s="135" t="s">
        <v>114</v>
      </c>
      <c r="M89" s="202"/>
    </row>
    <row r="90" spans="1:14" s="79" customFormat="1" ht="23.25" customHeight="1">
      <c r="A90" s="158" t="s">
        <v>72</v>
      </c>
      <c r="B90" s="472" t="s">
        <v>192</v>
      </c>
      <c r="C90" s="472"/>
      <c r="D90" s="183">
        <f>((5/30)/12)*0.01</f>
        <v>1.3888888888888889E-4</v>
      </c>
      <c r="E90" s="109" t="e">
        <f t="shared" si="2"/>
        <v>#VALUE!</v>
      </c>
      <c r="F90" s="110"/>
      <c r="I90" s="135" t="s">
        <v>114</v>
      </c>
      <c r="L90" s="126"/>
      <c r="M90" s="202"/>
    </row>
    <row r="91" spans="1:14" s="79" customFormat="1" ht="23.25" customHeight="1">
      <c r="A91" s="158" t="s">
        <v>76</v>
      </c>
      <c r="B91" s="472" t="s">
        <v>193</v>
      </c>
      <c r="C91" s="472"/>
      <c r="D91" s="183">
        <f>((15/30)/12)*0.01</f>
        <v>4.1666666666666664E-4</v>
      </c>
      <c r="E91" s="109" t="e">
        <f t="shared" si="2"/>
        <v>#VALUE!</v>
      </c>
      <c r="F91" s="110"/>
      <c r="I91" s="135" t="s">
        <v>114</v>
      </c>
      <c r="M91" s="270"/>
      <c r="N91" s="130"/>
    </row>
    <row r="92" spans="1:14" s="79" customFormat="1" ht="23.25" customHeight="1">
      <c r="A92" s="158" t="s">
        <v>118</v>
      </c>
      <c r="B92" s="472" t="s">
        <v>194</v>
      </c>
      <c r="C92" s="472"/>
      <c r="D92" s="139">
        <v>0</v>
      </c>
      <c r="E92" s="109" t="e">
        <f t="shared" si="2"/>
        <v>#VALUE!</v>
      </c>
      <c r="F92" s="110"/>
      <c r="I92" s="135" t="s">
        <v>114</v>
      </c>
      <c r="M92" s="269"/>
    </row>
    <row r="93" spans="1:14" s="79" customFormat="1" ht="23.25" customHeight="1">
      <c r="A93" s="158" t="s">
        <v>122</v>
      </c>
      <c r="B93" s="472" t="s">
        <v>196</v>
      </c>
      <c r="C93" s="472"/>
      <c r="D93" s="159">
        <v>0</v>
      </c>
      <c r="E93" s="109" t="e">
        <f t="shared" si="2"/>
        <v>#VALUE!</v>
      </c>
      <c r="F93" s="110"/>
      <c r="I93" s="135" t="s">
        <v>114</v>
      </c>
      <c r="L93" s="126"/>
      <c r="M93" s="206"/>
    </row>
    <row r="94" spans="1:14" s="79" customFormat="1" ht="23.25" customHeight="1">
      <c r="A94" s="458" t="s">
        <v>124</v>
      </c>
      <c r="B94" s="458"/>
      <c r="C94" s="458"/>
      <c r="D94" s="215"/>
      <c r="E94" s="185" t="e">
        <f>SUM(E88:E93)</f>
        <v>#VALUE!</v>
      </c>
      <c r="F94" s="110"/>
      <c r="I94" s="111"/>
      <c r="K94" s="206"/>
    </row>
    <row r="95" spans="1:14" s="79" customFormat="1" ht="23.25" customHeight="1">
      <c r="A95" s="473" t="s">
        <v>197</v>
      </c>
      <c r="B95" s="473"/>
      <c r="C95" s="473"/>
      <c r="D95" s="473"/>
      <c r="E95" s="473"/>
      <c r="F95" s="110"/>
      <c r="I95" s="111"/>
    </row>
    <row r="96" spans="1:14" s="79" customFormat="1" ht="23.25" customHeight="1">
      <c r="A96" s="216" t="s">
        <v>198</v>
      </c>
      <c r="B96" s="217" t="s">
        <v>199</v>
      </c>
      <c r="C96" s="218"/>
      <c r="D96" s="128" t="s">
        <v>188</v>
      </c>
      <c r="E96" s="88" t="s">
        <v>93</v>
      </c>
      <c r="F96" s="110"/>
      <c r="I96" s="111"/>
      <c r="N96" s="139"/>
    </row>
    <row r="97" spans="1:16" s="79" customFormat="1" ht="59.25" customHeight="1">
      <c r="A97" s="203" t="s">
        <v>64</v>
      </c>
      <c r="B97" s="474" t="s">
        <v>298</v>
      </c>
      <c r="C97" s="474"/>
      <c r="D97" s="159"/>
      <c r="E97" s="219"/>
      <c r="F97" s="121">
        <f>E97</f>
        <v>0</v>
      </c>
      <c r="I97" s="135" t="s">
        <v>114</v>
      </c>
      <c r="L97" s="168"/>
    </row>
    <row r="98" spans="1:16" s="79" customFormat="1" ht="21" customHeight="1">
      <c r="A98" s="458" t="s">
        <v>124</v>
      </c>
      <c r="B98" s="458"/>
      <c r="C98" s="458"/>
      <c r="D98" s="215"/>
      <c r="E98" s="185">
        <f>SUM(E97)</f>
        <v>0</v>
      </c>
      <c r="F98" s="110"/>
      <c r="I98" s="135"/>
    </row>
    <row r="99" spans="1:16" s="123" customFormat="1" ht="20.25" customHeight="1">
      <c r="A99" s="462" t="s">
        <v>200</v>
      </c>
      <c r="B99" s="462"/>
      <c r="C99" s="462"/>
      <c r="D99" s="462"/>
      <c r="E99" s="462"/>
      <c r="F99" s="110"/>
      <c r="G99" s="79"/>
      <c r="H99" s="79"/>
      <c r="I99" s="111"/>
    </row>
    <row r="100" spans="1:16" s="123" customFormat="1" ht="21" customHeight="1">
      <c r="A100" s="186">
        <v>4</v>
      </c>
      <c r="B100" s="463" t="s">
        <v>201</v>
      </c>
      <c r="C100" s="463"/>
      <c r="D100" s="463"/>
      <c r="E100" s="187" t="s">
        <v>93</v>
      </c>
      <c r="F100" s="110"/>
      <c r="G100" s="79"/>
      <c r="H100" s="79"/>
      <c r="I100" s="111"/>
    </row>
    <row r="101" spans="1:16" s="123" customFormat="1">
      <c r="A101" s="188" t="s">
        <v>186</v>
      </c>
      <c r="B101" s="190" t="s">
        <v>202</v>
      </c>
      <c r="C101" s="191"/>
      <c r="D101" s="192"/>
      <c r="E101" s="189" t="e">
        <f>+E94</f>
        <v>#VALUE!</v>
      </c>
      <c r="F101" s="110"/>
      <c r="G101" s="79"/>
      <c r="H101" s="79"/>
      <c r="I101" s="111"/>
    </row>
    <row r="102" spans="1:16" s="123" customFormat="1">
      <c r="A102" s="188" t="s">
        <v>198</v>
      </c>
      <c r="B102" s="190" t="s">
        <v>199</v>
      </c>
      <c r="C102" s="191"/>
      <c r="D102" s="192"/>
      <c r="E102" s="189">
        <f>+E98</f>
        <v>0</v>
      </c>
      <c r="F102" s="110"/>
      <c r="G102" s="79"/>
      <c r="H102" s="79"/>
      <c r="I102" s="111"/>
    </row>
    <row r="103" spans="1:16" s="123" customFormat="1">
      <c r="A103" s="193"/>
      <c r="B103" s="194"/>
      <c r="C103" s="194"/>
      <c r="D103" s="195" t="s">
        <v>124</v>
      </c>
      <c r="E103" s="196" t="e">
        <f>SUM(E101:E102)</f>
        <v>#VALUE!</v>
      </c>
      <c r="F103" s="110"/>
      <c r="G103" s="79"/>
      <c r="H103" s="79"/>
      <c r="I103" s="111"/>
    </row>
    <row r="104" spans="1:16" s="123" customFormat="1" ht="25.5" customHeight="1">
      <c r="A104" s="446" t="s">
        <v>203</v>
      </c>
      <c r="B104" s="446"/>
      <c r="C104" s="446"/>
      <c r="D104" s="446"/>
      <c r="E104" s="112" t="e">
        <f>SUM(E103:E103)</f>
        <v>#VALUE!</v>
      </c>
      <c r="F104" s="110"/>
      <c r="G104" s="79"/>
      <c r="H104" s="79"/>
      <c r="I104" s="122"/>
      <c r="K104" s="113"/>
      <c r="L104" s="113"/>
    </row>
    <row r="105" spans="1:16" s="79" customFormat="1">
      <c r="A105" s="441" t="s">
        <v>204</v>
      </c>
      <c r="B105" s="441"/>
      <c r="C105" s="441"/>
      <c r="D105" s="441"/>
      <c r="E105" s="220"/>
      <c r="F105" s="110"/>
      <c r="I105" s="111"/>
    </row>
    <row r="106" spans="1:16" s="79" customFormat="1" ht="21" customHeight="1">
      <c r="A106" s="104">
        <v>5</v>
      </c>
      <c r="B106" s="442" t="s">
        <v>205</v>
      </c>
      <c r="C106" s="442"/>
      <c r="D106" s="128" t="s">
        <v>188</v>
      </c>
      <c r="E106" s="88" t="s">
        <v>93</v>
      </c>
      <c r="F106" s="110"/>
      <c r="I106" s="111"/>
    </row>
    <row r="107" spans="1:16" s="79" customFormat="1" ht="25.5" customHeight="1">
      <c r="A107" s="158" t="s">
        <v>64</v>
      </c>
      <c r="B107" s="221" t="s">
        <v>206</v>
      </c>
      <c r="C107" s="475" t="s">
        <v>207</v>
      </c>
      <c r="D107" s="475"/>
      <c r="E107" s="222"/>
      <c r="F107" s="110"/>
      <c r="G107" s="123"/>
      <c r="H107" s="123"/>
      <c r="I107" s="135" t="s">
        <v>208</v>
      </c>
      <c r="L107" s="93"/>
    </row>
    <row r="108" spans="1:16" s="79" customFormat="1" ht="21.75" customHeight="1">
      <c r="A108" s="158" t="s">
        <v>68</v>
      </c>
      <c r="B108" s="221" t="s">
        <v>299</v>
      </c>
      <c r="C108" s="476" t="s">
        <v>55</v>
      </c>
      <c r="D108" s="476"/>
      <c r="E108" s="222"/>
      <c r="F108" s="110"/>
      <c r="G108" s="123"/>
      <c r="H108" s="123"/>
      <c r="I108" s="135" t="s">
        <v>208</v>
      </c>
      <c r="J108" s="223"/>
    </row>
    <row r="109" spans="1:16" s="79" customFormat="1">
      <c r="A109" s="158" t="s">
        <v>72</v>
      </c>
      <c r="B109" s="224" t="s">
        <v>300</v>
      </c>
      <c r="C109" s="475" t="s">
        <v>209</v>
      </c>
      <c r="D109" s="475"/>
      <c r="E109" s="222"/>
      <c r="F109" s="110"/>
      <c r="I109" s="135" t="s">
        <v>208</v>
      </c>
      <c r="J109" s="79">
        <f>2115/60/2</f>
        <v>17.625</v>
      </c>
      <c r="L109" s="155"/>
      <c r="N109" s="156"/>
      <c r="P109" s="157"/>
    </row>
    <row r="110" spans="1:16" s="79" customFormat="1" ht="18.75" customHeight="1">
      <c r="A110" s="158" t="s">
        <v>76</v>
      </c>
      <c r="B110" s="221" t="s">
        <v>123</v>
      </c>
      <c r="C110" s="476"/>
      <c r="D110" s="476"/>
      <c r="E110" s="109">
        <v>0</v>
      </c>
      <c r="F110" s="110"/>
      <c r="I110" s="135" t="s">
        <v>208</v>
      </c>
      <c r="L110" s="155"/>
      <c r="N110" s="156"/>
      <c r="P110" s="157"/>
    </row>
    <row r="111" spans="1:16" s="123" customFormat="1" ht="21" customHeight="1">
      <c r="A111" s="446" t="s">
        <v>210</v>
      </c>
      <c r="B111" s="446"/>
      <c r="C111" s="446"/>
      <c r="D111" s="446"/>
      <c r="E111" s="185">
        <f>SUM(E107:E110)</f>
        <v>0</v>
      </c>
      <c r="F111" s="110"/>
      <c r="G111" s="79"/>
      <c r="H111" s="79"/>
      <c r="I111" s="111"/>
      <c r="L111" s="155"/>
      <c r="N111" s="225"/>
      <c r="P111" s="157"/>
    </row>
    <row r="112" spans="1:16" s="79" customFormat="1" ht="22.5" customHeight="1">
      <c r="A112" s="469" t="s">
        <v>211</v>
      </c>
      <c r="B112" s="469"/>
      <c r="C112" s="469"/>
      <c r="D112" s="145" t="s">
        <v>137</v>
      </c>
      <c r="E112" s="149">
        <f>E35</f>
        <v>0</v>
      </c>
      <c r="F112" s="110"/>
      <c r="I112" s="111"/>
    </row>
    <row r="113" spans="1:12" s="79" customFormat="1" ht="22.5" customHeight="1">
      <c r="A113" s="469"/>
      <c r="B113" s="469"/>
      <c r="C113" s="469"/>
      <c r="D113" s="145" t="s">
        <v>182</v>
      </c>
      <c r="E113" s="149" t="e">
        <f>E71</f>
        <v>#VALUE!</v>
      </c>
      <c r="F113" s="110"/>
      <c r="I113" s="111"/>
    </row>
    <row r="114" spans="1:12" s="79" customFormat="1" ht="22.5" customHeight="1">
      <c r="A114" s="469"/>
      <c r="B114" s="469"/>
      <c r="C114" s="469"/>
      <c r="D114" s="145" t="s">
        <v>183</v>
      </c>
      <c r="E114" s="149">
        <f>E80</f>
        <v>0</v>
      </c>
      <c r="F114" s="110"/>
      <c r="I114" s="111"/>
    </row>
    <row r="115" spans="1:12" s="79" customFormat="1" ht="22.5" customHeight="1">
      <c r="A115" s="469"/>
      <c r="B115" s="469"/>
      <c r="C115" s="469"/>
      <c r="D115" s="145" t="s">
        <v>212</v>
      </c>
      <c r="E115" s="149" t="e">
        <f>E104</f>
        <v>#VALUE!</v>
      </c>
      <c r="F115" s="110"/>
      <c r="I115" s="111"/>
    </row>
    <row r="116" spans="1:12" s="79" customFormat="1" ht="22.5" customHeight="1">
      <c r="A116" s="469"/>
      <c r="B116" s="469"/>
      <c r="C116" s="469"/>
      <c r="D116" s="145" t="s">
        <v>213</v>
      </c>
      <c r="E116" s="149">
        <f>E111</f>
        <v>0</v>
      </c>
      <c r="F116" s="110"/>
      <c r="I116" s="111"/>
    </row>
    <row r="117" spans="1:12" s="79" customFormat="1" ht="22.5" customHeight="1">
      <c r="A117" s="469"/>
      <c r="B117" s="469"/>
      <c r="C117" s="469"/>
      <c r="D117" s="209" t="s">
        <v>171</v>
      </c>
      <c r="E117" s="149" t="e">
        <f>SUM(E112:E116)</f>
        <v>#VALUE!</v>
      </c>
      <c r="F117" s="110"/>
      <c r="I117" s="111"/>
    </row>
    <row r="118" spans="1:12" s="79" customFormat="1">
      <c r="A118" s="441" t="s">
        <v>214</v>
      </c>
      <c r="B118" s="441"/>
      <c r="C118" s="441" t="s">
        <v>215</v>
      </c>
      <c r="D118" s="441" t="s">
        <v>216</v>
      </c>
      <c r="E118" s="102"/>
      <c r="F118" s="110"/>
      <c r="I118" s="111"/>
    </row>
    <row r="119" spans="1:12" s="79" customFormat="1" ht="21" customHeight="1">
      <c r="A119" s="104">
        <v>6</v>
      </c>
      <c r="B119" s="442" t="s">
        <v>217</v>
      </c>
      <c r="C119" s="442"/>
      <c r="D119" s="128" t="s">
        <v>108</v>
      </c>
      <c r="E119" s="88" t="s">
        <v>93</v>
      </c>
      <c r="F119" s="110"/>
      <c r="I119" s="111"/>
    </row>
    <row r="120" spans="1:12" s="79" customFormat="1">
      <c r="A120" s="226" t="s">
        <v>64</v>
      </c>
      <c r="B120" s="221" t="s">
        <v>218</v>
      </c>
      <c r="C120" s="477">
        <v>0.03</v>
      </c>
      <c r="D120" s="477"/>
      <c r="E120" s="112" t="e">
        <f>TRUNC(+E117*C120,2)</f>
        <v>#VALUE!</v>
      </c>
      <c r="F120" s="110"/>
      <c r="I120" s="111" t="s">
        <v>114</v>
      </c>
    </row>
    <row r="121" spans="1:12" s="79" customFormat="1">
      <c r="A121" s="226" t="s">
        <v>68</v>
      </c>
      <c r="B121" s="221" t="s">
        <v>219</v>
      </c>
      <c r="C121" s="481">
        <v>0.05</v>
      </c>
      <c r="D121" s="481"/>
      <c r="E121" s="109" t="e">
        <f>TRUNC(C121*(+E117+E120),2)</f>
        <v>#VALUE!</v>
      </c>
      <c r="F121" s="110"/>
      <c r="I121" s="111" t="s">
        <v>114</v>
      </c>
    </row>
    <row r="122" spans="1:12" s="79" customFormat="1" ht="27" customHeight="1">
      <c r="A122" s="227"/>
      <c r="B122" s="228" t="s">
        <v>220</v>
      </c>
      <c r="C122" s="482" t="s">
        <v>221</v>
      </c>
      <c r="D122" s="482"/>
      <c r="E122" s="229" t="e">
        <f>E117+E120+E121</f>
        <v>#VALUE!</v>
      </c>
      <c r="F122" s="110"/>
      <c r="G122" s="123"/>
      <c r="H122" s="123"/>
      <c r="I122" s="111"/>
    </row>
    <row r="123" spans="1:12" s="79" customFormat="1">
      <c r="A123" s="230" t="s">
        <v>72</v>
      </c>
      <c r="B123" s="231" t="s">
        <v>222</v>
      </c>
      <c r="C123" s="232">
        <f>(D130*100)</f>
        <v>8.6499999999999986</v>
      </c>
      <c r="D123" s="233">
        <f>+(100-C123)/100</f>
        <v>0.91349999999999998</v>
      </c>
      <c r="E123" s="234" t="e">
        <f>TRUNC(E122/D123,2)</f>
        <v>#VALUE!</v>
      </c>
      <c r="F123" s="110"/>
      <c r="I123" s="111" t="s">
        <v>114</v>
      </c>
    </row>
    <row r="124" spans="1:12" s="79" customFormat="1">
      <c r="A124" s="235"/>
      <c r="B124" s="236" t="s">
        <v>223</v>
      </c>
      <c r="C124" s="237"/>
      <c r="D124" s="238"/>
      <c r="E124" s="239"/>
      <c r="F124" s="110"/>
      <c r="I124" s="111"/>
    </row>
    <row r="125" spans="1:12" s="79" customFormat="1">
      <c r="A125" s="235"/>
      <c r="B125" s="240" t="s">
        <v>301</v>
      </c>
      <c r="C125" s="241"/>
      <c r="D125" s="183">
        <v>6.4999999999999997E-3</v>
      </c>
      <c r="E125" s="109" t="e">
        <f>TRUNC(+E123*D125,2)</f>
        <v>#VALUE!</v>
      </c>
      <c r="F125" s="110"/>
      <c r="I125" s="111"/>
      <c r="L125" s="126"/>
    </row>
    <row r="126" spans="1:12" s="79" customFormat="1">
      <c r="A126" s="235"/>
      <c r="B126" s="240" t="s">
        <v>302</v>
      </c>
      <c r="C126" s="241"/>
      <c r="D126" s="183">
        <v>0.03</v>
      </c>
      <c r="E126" s="109" t="e">
        <f>TRUNC(+E123*D126,2)</f>
        <v>#VALUE!</v>
      </c>
      <c r="F126" s="110"/>
      <c r="I126" s="111"/>
    </row>
    <row r="127" spans="1:12" s="79" customFormat="1">
      <c r="A127" s="235"/>
      <c r="B127" s="242" t="s">
        <v>224</v>
      </c>
      <c r="C127" s="243"/>
      <c r="D127" s="244"/>
      <c r="E127" s="239"/>
      <c r="F127" s="110"/>
      <c r="I127" s="111"/>
    </row>
    <row r="128" spans="1:12" s="79" customFormat="1">
      <c r="A128" s="235"/>
      <c r="B128" s="242" t="s">
        <v>225</v>
      </c>
      <c r="C128" s="243"/>
      <c r="D128" s="245"/>
      <c r="E128" s="239"/>
      <c r="F128" s="110"/>
      <c r="I128" s="111"/>
    </row>
    <row r="129" spans="1:16" s="79" customFormat="1">
      <c r="A129" s="235"/>
      <c r="B129" s="246" t="s">
        <v>303</v>
      </c>
      <c r="C129" s="247"/>
      <c r="D129" s="248">
        <v>0.05</v>
      </c>
      <c r="E129" s="249" t="e">
        <f>TRUNC(+E123*D129,2)</f>
        <v>#VALUE!</v>
      </c>
      <c r="F129" s="110"/>
      <c r="I129" s="111"/>
    </row>
    <row r="130" spans="1:16" s="79" customFormat="1">
      <c r="A130" s="224"/>
      <c r="B130" s="250" t="s">
        <v>226</v>
      </c>
      <c r="C130" s="250"/>
      <c r="D130" s="251">
        <f>SUM(D125:D129)</f>
        <v>8.6499999999999994E-2</v>
      </c>
      <c r="E130" s="252" t="e">
        <f>SUM(E125:E129)</f>
        <v>#VALUE!</v>
      </c>
      <c r="F130" s="110"/>
      <c r="G130" s="123"/>
      <c r="H130" s="123"/>
      <c r="I130" s="111"/>
    </row>
    <row r="131" spans="1:16" s="123" customFormat="1" ht="21" customHeight="1">
      <c r="A131" s="483" t="s">
        <v>227</v>
      </c>
      <c r="B131" s="483"/>
      <c r="C131" s="483"/>
      <c r="D131" s="483"/>
      <c r="E131" s="253" t="e">
        <f>E120+E121+E130</f>
        <v>#VALUE!</v>
      </c>
      <c r="F131" s="110"/>
      <c r="I131" s="111"/>
    </row>
    <row r="132" spans="1:16" s="123" customFormat="1" ht="25.5" customHeight="1">
      <c r="A132" s="458" t="s">
        <v>228</v>
      </c>
      <c r="B132" s="458"/>
      <c r="C132" s="458"/>
      <c r="D132" s="458"/>
      <c r="E132" s="112" t="e">
        <f>SUM(E131:E131)</f>
        <v>#VALUE!</v>
      </c>
      <c r="F132" s="142"/>
      <c r="I132" s="122"/>
      <c r="K132" s="113"/>
      <c r="L132" s="113"/>
    </row>
    <row r="133" spans="1:16" s="123" customFormat="1" ht="21" customHeight="1">
      <c r="A133" s="484" t="s">
        <v>229</v>
      </c>
      <c r="B133" s="484"/>
      <c r="C133" s="484"/>
      <c r="D133" s="484"/>
      <c r="E133" s="484"/>
      <c r="F133" s="110"/>
      <c r="G133" s="64"/>
      <c r="H133" s="64"/>
      <c r="I133" s="111"/>
    </row>
    <row r="134" spans="1:16" s="79" customFormat="1" ht="21" customHeight="1">
      <c r="A134" s="484" t="s">
        <v>230</v>
      </c>
      <c r="B134" s="484"/>
      <c r="C134" s="484"/>
      <c r="D134" s="484"/>
      <c r="E134" s="254" t="s">
        <v>93</v>
      </c>
      <c r="F134" s="110"/>
      <c r="G134" s="64"/>
      <c r="H134" s="64"/>
      <c r="I134" s="111"/>
    </row>
    <row r="135" spans="1:16" s="79" customFormat="1" ht="21" customHeight="1">
      <c r="A135" s="226" t="s">
        <v>64</v>
      </c>
      <c r="B135" s="459" t="s">
        <v>231</v>
      </c>
      <c r="C135" s="459"/>
      <c r="D135" s="459"/>
      <c r="E135" s="109">
        <f>E35</f>
        <v>0</v>
      </c>
      <c r="F135" s="110"/>
      <c r="G135" s="64"/>
      <c r="H135" s="64"/>
      <c r="I135" s="111"/>
      <c r="L135" s="255"/>
    </row>
    <row r="136" spans="1:16" s="79" customFormat="1" ht="21" customHeight="1">
      <c r="A136" s="226" t="s">
        <v>68</v>
      </c>
      <c r="B136" s="459" t="s">
        <v>232</v>
      </c>
      <c r="C136" s="459"/>
      <c r="D136" s="459"/>
      <c r="E136" s="109" t="e">
        <f>+E71</f>
        <v>#VALUE!</v>
      </c>
      <c r="F136" s="110"/>
      <c r="G136" s="64"/>
      <c r="H136" s="64"/>
      <c r="I136" s="111"/>
      <c r="L136" s="255"/>
    </row>
    <row r="137" spans="1:16" s="79" customFormat="1" ht="21" customHeight="1">
      <c r="A137" s="226" t="s">
        <v>72</v>
      </c>
      <c r="B137" s="459" t="s">
        <v>233</v>
      </c>
      <c r="C137" s="459"/>
      <c r="D137" s="459"/>
      <c r="E137" s="109">
        <f>+E80</f>
        <v>0</v>
      </c>
      <c r="F137" s="110"/>
      <c r="G137" s="64"/>
      <c r="H137" s="64"/>
      <c r="I137" s="111"/>
      <c r="L137" s="255"/>
    </row>
    <row r="138" spans="1:16" s="79" customFormat="1" ht="21" customHeight="1">
      <c r="A138" s="226" t="s">
        <v>76</v>
      </c>
      <c r="B138" s="459" t="s">
        <v>234</v>
      </c>
      <c r="C138" s="459"/>
      <c r="D138" s="459"/>
      <c r="E138" s="109" t="e">
        <f>+E104</f>
        <v>#VALUE!</v>
      </c>
      <c r="F138" s="110"/>
      <c r="G138" s="64"/>
      <c r="H138" s="64"/>
      <c r="I138" s="111"/>
    </row>
    <row r="139" spans="1:16" s="79" customFormat="1">
      <c r="A139" s="226" t="s">
        <v>118</v>
      </c>
      <c r="B139" s="256" t="s">
        <v>235</v>
      </c>
      <c r="C139" s="257"/>
      <c r="D139" s="258"/>
      <c r="E139" s="109">
        <f>+E111</f>
        <v>0</v>
      </c>
      <c r="F139" s="110"/>
      <c r="G139" s="64"/>
      <c r="H139" s="64"/>
      <c r="I139" s="111"/>
    </row>
    <row r="140" spans="1:16" s="79" customFormat="1" ht="21" customHeight="1">
      <c r="A140" s="458" t="s">
        <v>236</v>
      </c>
      <c r="B140" s="458"/>
      <c r="C140" s="458"/>
      <c r="D140" s="259"/>
      <c r="E140" s="185" t="e">
        <f>SUM(E135:E139)</f>
        <v>#VALUE!</v>
      </c>
      <c r="F140" s="110"/>
      <c r="G140" s="64"/>
      <c r="H140" s="64"/>
      <c r="I140" s="111"/>
      <c r="L140" s="130"/>
    </row>
    <row r="141" spans="1:16" s="79" customFormat="1" ht="21" customHeight="1">
      <c r="A141" s="260" t="s">
        <v>122</v>
      </c>
      <c r="B141" s="478" t="s">
        <v>237</v>
      </c>
      <c r="C141" s="478"/>
      <c r="D141" s="478"/>
      <c r="E141" s="109" t="e">
        <f>E132</f>
        <v>#VALUE!</v>
      </c>
      <c r="F141" s="110"/>
      <c r="G141" s="64"/>
      <c r="H141" s="64"/>
      <c r="I141" s="111"/>
      <c r="O141" s="261"/>
      <c r="P141" s="130"/>
    </row>
    <row r="142" spans="1:16" s="123" customFormat="1" ht="23.25" customHeight="1">
      <c r="A142" s="479" t="s">
        <v>238</v>
      </c>
      <c r="B142" s="479"/>
      <c r="C142" s="479"/>
      <c r="D142" s="479"/>
      <c r="E142" s="262" t="e">
        <f>+E140+E141</f>
        <v>#VALUE!</v>
      </c>
      <c r="F142" s="263" t="e">
        <f>SUM(F27:F141)</f>
        <v>#VALUE!</v>
      </c>
      <c r="G142" s="64"/>
      <c r="H142" s="64"/>
      <c r="I142" s="111"/>
      <c r="J142" s="480"/>
      <c r="K142" s="480"/>
      <c r="O142" s="264"/>
      <c r="P142" s="265"/>
    </row>
    <row r="143" spans="1:16">
      <c r="A143" s="65"/>
      <c r="B143" s="266"/>
      <c r="C143" s="266"/>
      <c r="D143" s="139"/>
      <c r="E143" s="113" t="e">
        <f>E142/E135</f>
        <v>#VALUE!</v>
      </c>
      <c r="F143" s="79"/>
      <c r="G143" s="64"/>
      <c r="H143" s="64"/>
    </row>
    <row r="144" spans="1:16">
      <c r="A144" s="65"/>
      <c r="B144" s="266"/>
      <c r="C144" s="266"/>
      <c r="D144" s="139"/>
      <c r="E144" s="113"/>
      <c r="F144" s="79"/>
      <c r="G144" s="64"/>
      <c r="H144" s="64"/>
    </row>
    <row r="145" spans="1:8" ht="13.9" customHeight="1">
      <c r="A145" s="489"/>
      <c r="B145" s="489"/>
      <c r="C145" s="489"/>
      <c r="D145" s="489"/>
      <c r="E145" s="489"/>
      <c r="F145" s="79"/>
      <c r="G145" s="64"/>
      <c r="H145" s="64"/>
    </row>
    <row r="146" spans="1:8">
      <c r="A146" s="489"/>
      <c r="B146" s="489"/>
      <c r="C146" s="489"/>
      <c r="D146" s="489"/>
      <c r="E146" s="489"/>
      <c r="F146" s="79"/>
      <c r="G146" s="64"/>
      <c r="H146" s="64"/>
    </row>
    <row r="147" spans="1:8">
      <c r="A147" s="65"/>
      <c r="B147" s="266"/>
      <c r="C147" s="266"/>
      <c r="D147" s="139"/>
      <c r="E147" s="113"/>
      <c r="F147" s="79"/>
      <c r="G147" s="64"/>
      <c r="H147" s="64"/>
    </row>
    <row r="148" spans="1:8">
      <c r="A148" s="65"/>
      <c r="B148" s="266"/>
      <c r="C148" s="266"/>
      <c r="D148" s="139"/>
      <c r="E148" s="113"/>
      <c r="F148" s="79"/>
      <c r="G148" s="64"/>
      <c r="H148" s="64"/>
    </row>
    <row r="149" spans="1:8">
      <c r="A149" s="65"/>
      <c r="B149" s="266"/>
      <c r="C149" s="266"/>
      <c r="D149" s="139"/>
      <c r="E149" s="113"/>
      <c r="F149" s="79"/>
      <c r="G149" s="64"/>
      <c r="H149" s="64"/>
    </row>
    <row r="150" spans="1:8">
      <c r="A150" s="65"/>
      <c r="B150" s="266"/>
      <c r="C150" s="266"/>
      <c r="D150" s="139"/>
      <c r="E150" s="113"/>
      <c r="F150" s="79"/>
      <c r="G150" s="64"/>
      <c r="H150" s="64"/>
    </row>
    <row r="151" spans="1:8">
      <c r="A151" s="65"/>
      <c r="B151" s="266"/>
      <c r="C151" s="266"/>
      <c r="D151" s="139"/>
      <c r="E151" s="113"/>
      <c r="F151" s="79"/>
      <c r="G151" s="64"/>
      <c r="H151" s="64"/>
    </row>
    <row r="152" spans="1:8">
      <c r="A152" s="65"/>
      <c r="B152" s="266"/>
      <c r="C152" s="266"/>
      <c r="D152" s="139"/>
      <c r="E152" s="113"/>
      <c r="F152" s="79"/>
      <c r="G152" s="64"/>
      <c r="H152" s="64"/>
    </row>
    <row r="153" spans="1:8">
      <c r="A153" s="65"/>
      <c r="B153" s="266"/>
      <c r="C153" s="266"/>
      <c r="D153" s="139"/>
      <c r="E153" s="113"/>
      <c r="F153" s="79"/>
      <c r="G153" s="79"/>
      <c r="H153" s="79"/>
    </row>
    <row r="154" spans="1:8">
      <c r="A154" s="65"/>
      <c r="B154" s="266"/>
      <c r="C154" s="266"/>
      <c r="D154" s="139"/>
      <c r="E154" s="113"/>
      <c r="F154" s="79"/>
      <c r="G154" s="79"/>
      <c r="H154" s="79"/>
    </row>
    <row r="155" spans="1:8">
      <c r="A155" s="65"/>
      <c r="B155" s="266"/>
      <c r="C155" s="266"/>
      <c r="D155" s="139"/>
      <c r="E155" s="113"/>
      <c r="F155" s="79"/>
      <c r="G155" s="79"/>
      <c r="H155" s="79"/>
    </row>
    <row r="156" spans="1:8">
      <c r="A156" s="65"/>
      <c r="B156" s="266"/>
      <c r="C156" s="266"/>
      <c r="D156" s="139"/>
      <c r="E156" s="113"/>
      <c r="F156" s="79"/>
      <c r="G156" s="79"/>
      <c r="H156" s="79"/>
    </row>
    <row r="157" spans="1:8">
      <c r="A157" s="65"/>
      <c r="B157" s="266"/>
      <c r="C157" s="266"/>
      <c r="D157" s="139"/>
      <c r="E157" s="113"/>
      <c r="F157" s="79"/>
      <c r="G157" s="79"/>
      <c r="H157" s="79"/>
    </row>
    <row r="158" spans="1:8">
      <c r="A158" s="65"/>
      <c r="B158" s="266"/>
      <c r="C158" s="266"/>
      <c r="D158" s="139"/>
      <c r="E158" s="113"/>
      <c r="F158" s="79"/>
      <c r="G158" s="79"/>
      <c r="H158" s="79"/>
    </row>
    <row r="159" spans="1:8">
      <c r="A159" s="65"/>
      <c r="B159" s="266"/>
      <c r="C159" s="266"/>
      <c r="D159" s="139"/>
      <c r="E159" s="113"/>
      <c r="F159" s="79"/>
      <c r="G159" s="79"/>
      <c r="H159" s="79"/>
    </row>
    <row r="160" spans="1:8">
      <c r="A160" s="65"/>
      <c r="B160" s="266"/>
      <c r="C160" s="266"/>
      <c r="D160" s="139"/>
      <c r="E160" s="113"/>
      <c r="F160" s="79"/>
      <c r="G160" s="79"/>
      <c r="H160" s="79"/>
    </row>
    <row r="161" spans="1:8">
      <c r="A161" s="65"/>
      <c r="B161" s="266"/>
      <c r="C161" s="266"/>
      <c r="D161" s="139"/>
      <c r="E161" s="113"/>
      <c r="F161" s="79"/>
      <c r="G161" s="79"/>
      <c r="H161" s="79"/>
    </row>
    <row r="162" spans="1:8">
      <c r="A162" s="65"/>
      <c r="B162" s="266"/>
      <c r="C162" s="266"/>
      <c r="D162" s="139"/>
      <c r="E162" s="113"/>
      <c r="F162" s="79"/>
      <c r="G162" s="79"/>
      <c r="H162" s="79"/>
    </row>
    <row r="163" spans="1:8">
      <c r="A163" s="65"/>
      <c r="B163" s="266"/>
      <c r="C163" s="266"/>
      <c r="D163" s="139"/>
      <c r="E163" s="113"/>
      <c r="F163" s="79"/>
      <c r="G163" s="79"/>
      <c r="H163" s="79"/>
    </row>
    <row r="164" spans="1:8">
      <c r="A164" s="65"/>
      <c r="B164" s="266"/>
      <c r="C164" s="266"/>
      <c r="D164" s="139"/>
      <c r="E164" s="113"/>
      <c r="F164" s="79"/>
      <c r="G164" s="79"/>
      <c r="H164" s="79"/>
    </row>
    <row r="165" spans="1:8">
      <c r="A165" s="65"/>
      <c r="B165" s="266"/>
      <c r="C165" s="266"/>
      <c r="D165" s="139"/>
      <c r="E165" s="113"/>
      <c r="F165" s="79"/>
      <c r="G165" s="79"/>
      <c r="H165" s="79"/>
    </row>
    <row r="166" spans="1:8">
      <c r="A166" s="65"/>
      <c r="B166" s="266"/>
      <c r="C166" s="266"/>
      <c r="D166" s="139"/>
      <c r="E166" s="113"/>
      <c r="F166" s="79"/>
      <c r="G166" s="79"/>
      <c r="H166" s="79"/>
    </row>
    <row r="167" spans="1:8">
      <c r="A167" s="65"/>
      <c r="B167" s="266"/>
      <c r="C167" s="266"/>
      <c r="D167" s="139"/>
      <c r="E167" s="113"/>
      <c r="F167" s="79"/>
      <c r="G167" s="79"/>
      <c r="H167" s="79"/>
    </row>
    <row r="168" spans="1:8">
      <c r="A168" s="65"/>
      <c r="B168" s="266"/>
      <c r="C168" s="266"/>
      <c r="D168" s="139"/>
      <c r="E168" s="113"/>
      <c r="F168" s="79"/>
      <c r="G168" s="79"/>
      <c r="H168" s="79"/>
    </row>
    <row r="169" spans="1:8">
      <c r="A169" s="65"/>
      <c r="B169" s="266"/>
      <c r="C169" s="266"/>
      <c r="D169" s="139"/>
      <c r="E169" s="113"/>
      <c r="F169" s="79"/>
      <c r="G169" s="79"/>
      <c r="H169" s="79"/>
    </row>
    <row r="170" spans="1:8">
      <c r="A170" s="65"/>
      <c r="B170" s="266"/>
      <c r="C170" s="266"/>
      <c r="D170" s="139"/>
      <c r="E170" s="113"/>
      <c r="F170" s="79"/>
      <c r="G170" s="79"/>
      <c r="H170" s="79"/>
    </row>
    <row r="171" spans="1:8">
      <c r="A171" s="65"/>
      <c r="B171" s="266"/>
      <c r="C171" s="266"/>
      <c r="D171" s="139"/>
      <c r="E171" s="113"/>
      <c r="F171" s="79"/>
      <c r="G171" s="79"/>
      <c r="H171" s="79"/>
    </row>
    <row r="172" spans="1:8">
      <c r="A172" s="65"/>
      <c r="B172" s="266"/>
      <c r="C172" s="266"/>
      <c r="D172" s="139"/>
      <c r="E172" s="113"/>
      <c r="F172" s="79"/>
      <c r="G172" s="79"/>
      <c r="H172" s="79"/>
    </row>
    <row r="173" spans="1:8">
      <c r="A173" s="65"/>
      <c r="B173" s="266"/>
      <c r="C173" s="266"/>
      <c r="D173" s="139"/>
      <c r="E173" s="113"/>
      <c r="F173" s="79"/>
      <c r="G173" s="79"/>
      <c r="H173" s="79"/>
    </row>
    <row r="174" spans="1:8">
      <c r="A174" s="65"/>
      <c r="B174" s="266"/>
      <c r="C174" s="266"/>
      <c r="D174" s="139"/>
      <c r="E174" s="113"/>
      <c r="F174" s="79"/>
      <c r="G174" s="79"/>
      <c r="H174" s="79"/>
    </row>
    <row r="175" spans="1:8">
      <c r="A175" s="65"/>
      <c r="B175" s="266"/>
      <c r="C175" s="266"/>
      <c r="D175" s="139"/>
      <c r="E175" s="113"/>
      <c r="F175" s="79"/>
      <c r="G175" s="79"/>
      <c r="H175" s="79"/>
    </row>
    <row r="176" spans="1:8">
      <c r="A176" s="65"/>
      <c r="B176" s="266"/>
      <c r="C176" s="266"/>
      <c r="D176" s="139"/>
      <c r="E176" s="113"/>
      <c r="F176" s="79"/>
      <c r="G176" s="79"/>
      <c r="H176" s="79"/>
    </row>
    <row r="177" spans="1:8">
      <c r="A177" s="65"/>
      <c r="B177" s="266"/>
      <c r="C177" s="266"/>
      <c r="D177" s="139"/>
      <c r="E177" s="113"/>
      <c r="F177" s="79"/>
      <c r="G177" s="79"/>
      <c r="H177" s="79"/>
    </row>
    <row r="178" spans="1:8">
      <c r="A178" s="65"/>
      <c r="B178" s="266"/>
      <c r="C178" s="266"/>
      <c r="D178" s="139"/>
      <c r="E178" s="113"/>
      <c r="F178" s="79"/>
      <c r="G178" s="79"/>
      <c r="H178" s="79"/>
    </row>
    <row r="179" spans="1:8">
      <c r="A179" s="65"/>
      <c r="B179" s="266"/>
      <c r="C179" s="266"/>
      <c r="D179" s="139"/>
      <c r="E179" s="113"/>
      <c r="F179" s="79"/>
      <c r="G179" s="79"/>
      <c r="H179" s="79"/>
    </row>
    <row r="180" spans="1:8">
      <c r="A180" s="65"/>
      <c r="B180" s="266"/>
      <c r="C180" s="266"/>
      <c r="D180" s="139"/>
      <c r="E180" s="113"/>
      <c r="F180" s="79"/>
      <c r="G180" s="79"/>
      <c r="H180" s="79"/>
    </row>
    <row r="181" spans="1:8">
      <c r="A181" s="65"/>
      <c r="B181" s="266"/>
      <c r="C181" s="266"/>
      <c r="D181" s="139"/>
      <c r="E181" s="113"/>
      <c r="F181" s="79"/>
      <c r="G181" s="79"/>
      <c r="H181" s="79"/>
    </row>
    <row r="182" spans="1:8">
      <c r="A182" s="65"/>
      <c r="B182" s="266"/>
      <c r="C182" s="266"/>
      <c r="D182" s="139"/>
      <c r="E182" s="113"/>
      <c r="F182" s="79"/>
      <c r="G182" s="79"/>
      <c r="H182" s="79"/>
    </row>
    <row r="183" spans="1:8">
      <c r="A183" s="65"/>
      <c r="B183" s="266"/>
      <c r="C183" s="266"/>
      <c r="D183" s="139"/>
      <c r="E183" s="113"/>
      <c r="F183" s="79"/>
      <c r="G183" s="79"/>
      <c r="H183" s="79"/>
    </row>
    <row r="184" spans="1:8">
      <c r="A184" s="65"/>
      <c r="B184" s="266"/>
      <c r="C184" s="266"/>
      <c r="D184" s="139"/>
      <c r="E184" s="113"/>
      <c r="F184" s="79"/>
      <c r="G184" s="79"/>
      <c r="H184" s="79"/>
    </row>
    <row r="185" spans="1:8">
      <c r="A185" s="65"/>
      <c r="B185" s="266"/>
      <c r="C185" s="266"/>
      <c r="D185" s="139"/>
      <c r="E185" s="113"/>
      <c r="F185" s="79"/>
      <c r="G185" s="79"/>
      <c r="H185" s="79"/>
    </row>
    <row r="186" spans="1:8">
      <c r="A186" s="65"/>
      <c r="B186" s="266"/>
      <c r="C186" s="266"/>
      <c r="D186" s="139"/>
      <c r="E186" s="113"/>
      <c r="F186" s="79"/>
      <c r="G186" s="79"/>
      <c r="H186" s="79"/>
    </row>
    <row r="187" spans="1:8">
      <c r="A187" s="65"/>
      <c r="B187" s="266"/>
      <c r="C187" s="266"/>
      <c r="D187" s="139"/>
      <c r="E187" s="113"/>
      <c r="F187" s="79"/>
      <c r="G187" s="79"/>
      <c r="H187" s="79"/>
    </row>
    <row r="188" spans="1:8">
      <c r="A188" s="65"/>
      <c r="B188" s="266"/>
      <c r="C188" s="266"/>
      <c r="D188" s="139"/>
      <c r="E188" s="113"/>
      <c r="F188" s="79"/>
      <c r="G188" s="79"/>
      <c r="H188" s="79"/>
    </row>
    <row r="189" spans="1:8">
      <c r="A189" s="65"/>
      <c r="B189" s="266"/>
      <c r="C189" s="266"/>
      <c r="D189" s="139"/>
      <c r="E189" s="113"/>
      <c r="F189" s="79"/>
      <c r="G189" s="79"/>
      <c r="H189" s="79"/>
    </row>
    <row r="190" spans="1:8">
      <c r="A190" s="65"/>
      <c r="B190" s="266"/>
      <c r="C190" s="266"/>
      <c r="D190" s="139"/>
      <c r="E190" s="113"/>
      <c r="F190" s="79"/>
      <c r="G190" s="79"/>
      <c r="H190" s="79"/>
    </row>
    <row r="191" spans="1:8">
      <c r="A191" s="65"/>
      <c r="B191" s="266"/>
      <c r="C191" s="266"/>
      <c r="D191" s="139"/>
      <c r="E191" s="113"/>
      <c r="F191" s="79"/>
      <c r="G191" s="79"/>
      <c r="H191" s="79"/>
    </row>
    <row r="192" spans="1:8">
      <c r="A192" s="65"/>
      <c r="B192" s="266"/>
      <c r="C192" s="266"/>
      <c r="D192" s="139"/>
      <c r="E192" s="113"/>
      <c r="F192" s="79"/>
      <c r="G192" s="79"/>
      <c r="H192" s="79"/>
    </row>
    <row r="193" spans="1:8">
      <c r="A193" s="65"/>
      <c r="B193" s="266"/>
      <c r="C193" s="266"/>
      <c r="D193" s="139"/>
      <c r="E193" s="113"/>
      <c r="F193" s="79"/>
      <c r="G193" s="79"/>
      <c r="H193" s="79"/>
    </row>
    <row r="194" spans="1:8">
      <c r="A194" s="65"/>
      <c r="B194" s="266"/>
      <c r="C194" s="266"/>
      <c r="D194" s="139"/>
      <c r="E194" s="113"/>
      <c r="F194" s="79"/>
      <c r="G194" s="79"/>
      <c r="H194" s="79"/>
    </row>
    <row r="195" spans="1:8">
      <c r="A195" s="65"/>
      <c r="B195" s="266"/>
      <c r="C195" s="266"/>
      <c r="D195" s="139"/>
      <c r="E195" s="113"/>
      <c r="F195" s="79"/>
      <c r="G195" s="79"/>
      <c r="H195" s="79"/>
    </row>
    <row r="196" spans="1:8">
      <c r="A196" s="65"/>
      <c r="B196" s="266"/>
      <c r="C196" s="266"/>
      <c r="D196" s="139"/>
      <c r="E196" s="113"/>
      <c r="F196" s="79"/>
      <c r="G196" s="79"/>
      <c r="H196" s="79"/>
    </row>
    <row r="197" spans="1:8">
      <c r="A197" s="65"/>
      <c r="B197" s="266"/>
      <c r="C197" s="266"/>
      <c r="D197" s="139"/>
      <c r="E197" s="113"/>
      <c r="F197" s="79"/>
      <c r="G197" s="79"/>
      <c r="H197" s="79"/>
    </row>
    <row r="198" spans="1:8">
      <c r="A198" s="65"/>
      <c r="B198" s="266"/>
      <c r="C198" s="266"/>
      <c r="D198" s="139"/>
      <c r="E198" s="113"/>
      <c r="F198" s="79"/>
      <c r="G198" s="79"/>
      <c r="H198" s="79"/>
    </row>
    <row r="199" spans="1:8">
      <c r="A199" s="65"/>
      <c r="B199" s="266"/>
      <c r="C199" s="266"/>
      <c r="D199" s="139"/>
      <c r="E199" s="113"/>
      <c r="F199" s="79"/>
      <c r="G199" s="79"/>
      <c r="H199" s="79"/>
    </row>
    <row r="200" spans="1:8">
      <c r="A200" s="65"/>
      <c r="B200" s="266"/>
      <c r="C200" s="266"/>
      <c r="D200" s="139"/>
      <c r="E200" s="113"/>
      <c r="F200" s="79"/>
      <c r="G200" s="79"/>
      <c r="H200" s="79"/>
    </row>
    <row r="201" spans="1:8">
      <c r="A201" s="65"/>
      <c r="B201" s="266"/>
      <c r="C201" s="266"/>
      <c r="D201" s="139"/>
      <c r="E201" s="113"/>
      <c r="F201" s="79"/>
      <c r="G201" s="79"/>
      <c r="H201" s="79"/>
    </row>
    <row r="202" spans="1:8">
      <c r="A202" s="65"/>
      <c r="B202" s="266"/>
      <c r="C202" s="266"/>
      <c r="D202" s="139"/>
      <c r="E202" s="113"/>
      <c r="F202" s="79"/>
      <c r="G202" s="79"/>
      <c r="H202" s="79"/>
    </row>
    <row r="203" spans="1:8">
      <c r="A203" s="65"/>
      <c r="B203" s="266"/>
      <c r="C203" s="266"/>
      <c r="D203" s="139"/>
      <c r="E203" s="113"/>
      <c r="F203" s="79"/>
      <c r="G203" s="79"/>
      <c r="H203" s="79"/>
    </row>
    <row r="204" spans="1:8">
      <c r="A204" s="65"/>
      <c r="B204" s="266"/>
      <c r="C204" s="266"/>
      <c r="D204" s="139"/>
      <c r="E204" s="113"/>
      <c r="F204" s="79"/>
      <c r="G204" s="79"/>
      <c r="H204" s="79"/>
    </row>
    <row r="205" spans="1:8">
      <c r="A205" s="65"/>
      <c r="B205" s="266"/>
      <c r="C205" s="266"/>
      <c r="D205" s="139"/>
      <c r="E205" s="113"/>
      <c r="F205" s="79"/>
      <c r="G205" s="79"/>
      <c r="H205" s="79"/>
    </row>
    <row r="206" spans="1:8">
      <c r="A206" s="65"/>
      <c r="B206" s="266"/>
      <c r="C206" s="266"/>
      <c r="D206" s="139"/>
      <c r="E206" s="113"/>
      <c r="F206" s="79"/>
      <c r="G206" s="79"/>
      <c r="H206" s="79"/>
    </row>
    <row r="207" spans="1:8">
      <c r="A207" s="65"/>
      <c r="B207" s="266"/>
      <c r="C207" s="266"/>
      <c r="D207" s="139"/>
      <c r="E207" s="113"/>
      <c r="F207" s="79"/>
      <c r="G207" s="79"/>
      <c r="H207" s="79"/>
    </row>
    <row r="208" spans="1:8">
      <c r="A208" s="65"/>
      <c r="B208" s="266"/>
      <c r="C208" s="266"/>
      <c r="D208" s="139"/>
      <c r="E208" s="113"/>
      <c r="F208" s="79"/>
      <c r="G208" s="79"/>
      <c r="H208" s="79"/>
    </row>
    <row r="209" spans="1:8">
      <c r="A209" s="65"/>
      <c r="B209" s="266"/>
      <c r="C209" s="266"/>
      <c r="D209" s="139"/>
      <c r="E209" s="113"/>
      <c r="F209" s="79"/>
      <c r="G209" s="79"/>
      <c r="H209" s="79"/>
    </row>
    <row r="210" spans="1:8">
      <c r="A210" s="65"/>
      <c r="B210" s="266"/>
      <c r="C210" s="266"/>
      <c r="D210" s="139"/>
      <c r="E210" s="113"/>
      <c r="F210" s="79"/>
      <c r="G210" s="79"/>
      <c r="H210" s="79"/>
    </row>
    <row r="211" spans="1:8">
      <c r="A211" s="65"/>
      <c r="B211" s="266"/>
      <c r="C211" s="266"/>
      <c r="D211" s="139"/>
      <c r="E211" s="113"/>
      <c r="F211" s="79"/>
      <c r="G211" s="79"/>
      <c r="H211" s="79"/>
    </row>
    <row r="212" spans="1:8">
      <c r="A212" s="65"/>
      <c r="B212" s="266"/>
      <c r="C212" s="266"/>
      <c r="D212" s="139"/>
      <c r="E212" s="113"/>
      <c r="F212" s="79"/>
      <c r="G212" s="79"/>
      <c r="H212" s="79"/>
    </row>
    <row r="213" spans="1:8">
      <c r="A213" s="65"/>
      <c r="B213" s="266"/>
      <c r="C213" s="266"/>
      <c r="D213" s="139"/>
      <c r="E213" s="113"/>
      <c r="F213" s="79"/>
      <c r="G213" s="79"/>
      <c r="H213" s="79"/>
    </row>
    <row r="214" spans="1:8">
      <c r="A214" s="65"/>
      <c r="B214" s="266"/>
      <c r="C214" s="266"/>
      <c r="D214" s="139"/>
      <c r="E214" s="113"/>
      <c r="F214" s="79"/>
      <c r="G214" s="79"/>
      <c r="H214" s="79"/>
    </row>
    <row r="215" spans="1:8">
      <c r="A215" s="65"/>
      <c r="B215" s="266"/>
      <c r="C215" s="266"/>
      <c r="D215" s="139"/>
      <c r="E215" s="113"/>
      <c r="F215" s="79"/>
      <c r="G215" s="79"/>
      <c r="H215" s="79"/>
    </row>
    <row r="216" spans="1:8">
      <c r="A216" s="65"/>
      <c r="B216" s="266"/>
      <c r="C216" s="266"/>
      <c r="D216" s="139"/>
      <c r="E216" s="113"/>
      <c r="F216" s="79"/>
      <c r="G216" s="79"/>
      <c r="H216" s="79"/>
    </row>
    <row r="217" spans="1:8">
      <c r="A217" s="65"/>
      <c r="B217" s="266"/>
      <c r="C217" s="266"/>
      <c r="D217" s="139"/>
      <c r="E217" s="113"/>
      <c r="F217" s="79"/>
      <c r="G217" s="79"/>
      <c r="H217" s="79"/>
    </row>
    <row r="218" spans="1:8">
      <c r="A218" s="65"/>
      <c r="B218" s="266"/>
      <c r="C218" s="266"/>
      <c r="D218" s="139"/>
      <c r="E218" s="113"/>
      <c r="F218" s="79"/>
      <c r="G218" s="79"/>
      <c r="H218" s="79"/>
    </row>
    <row r="219" spans="1:8">
      <c r="A219" s="65"/>
      <c r="B219" s="266"/>
      <c r="C219" s="266"/>
      <c r="D219" s="139"/>
      <c r="E219" s="113"/>
      <c r="F219" s="79"/>
      <c r="G219" s="79"/>
      <c r="H219" s="79"/>
    </row>
    <row r="220" spans="1:8">
      <c r="A220" s="65"/>
      <c r="B220" s="266"/>
      <c r="C220" s="266"/>
      <c r="D220" s="139"/>
      <c r="E220" s="113"/>
      <c r="F220" s="79"/>
      <c r="G220" s="79"/>
      <c r="H220" s="79"/>
    </row>
    <row r="221" spans="1:8">
      <c r="A221" s="65"/>
      <c r="B221" s="266"/>
      <c r="C221" s="266"/>
      <c r="D221" s="139"/>
      <c r="E221" s="113"/>
      <c r="F221" s="79"/>
      <c r="G221" s="79"/>
      <c r="H221" s="79"/>
    </row>
    <row r="222" spans="1:8">
      <c r="A222" s="65"/>
      <c r="B222" s="266"/>
      <c r="C222" s="266"/>
      <c r="D222" s="139"/>
      <c r="E222" s="113"/>
      <c r="F222" s="79"/>
      <c r="G222" s="79"/>
      <c r="H222" s="79"/>
    </row>
    <row r="223" spans="1:8">
      <c r="A223" s="65"/>
      <c r="B223" s="266"/>
      <c r="C223" s="266"/>
      <c r="D223" s="139"/>
      <c r="E223" s="113"/>
      <c r="F223" s="79"/>
      <c r="G223" s="79"/>
      <c r="H223" s="79"/>
    </row>
    <row r="224" spans="1:8">
      <c r="A224" s="65"/>
      <c r="B224" s="266"/>
      <c r="C224" s="266"/>
      <c r="D224" s="139"/>
      <c r="E224" s="113"/>
      <c r="F224" s="79"/>
      <c r="G224" s="79"/>
      <c r="H224" s="79"/>
    </row>
    <row r="225" spans="1:8">
      <c r="A225" s="65"/>
      <c r="B225" s="266"/>
      <c r="C225" s="266"/>
      <c r="D225" s="139"/>
      <c r="E225" s="113"/>
      <c r="F225" s="79"/>
      <c r="G225" s="79"/>
      <c r="H225" s="79"/>
    </row>
    <row r="226" spans="1:8">
      <c r="A226" s="65"/>
      <c r="B226" s="266"/>
      <c r="C226" s="266"/>
      <c r="D226" s="139"/>
      <c r="E226" s="113"/>
      <c r="F226" s="79"/>
      <c r="G226" s="79"/>
      <c r="H226" s="79"/>
    </row>
    <row r="227" spans="1:8">
      <c r="A227" s="65"/>
      <c r="B227" s="266"/>
      <c r="C227" s="266"/>
      <c r="D227" s="139"/>
      <c r="E227" s="113"/>
      <c r="F227" s="79"/>
      <c r="G227" s="79"/>
      <c r="H227" s="79"/>
    </row>
    <row r="228" spans="1:8">
      <c r="A228" s="65"/>
      <c r="B228" s="266"/>
      <c r="C228" s="266"/>
      <c r="D228" s="139"/>
      <c r="E228" s="113"/>
      <c r="F228" s="79"/>
      <c r="G228" s="79"/>
      <c r="H228" s="79"/>
    </row>
    <row r="229" spans="1:8">
      <c r="A229" s="65"/>
      <c r="B229" s="266"/>
      <c r="C229" s="266"/>
      <c r="D229" s="139"/>
      <c r="E229" s="113"/>
      <c r="F229" s="79"/>
      <c r="G229" s="79"/>
      <c r="H229" s="79"/>
    </row>
    <row r="230" spans="1:8">
      <c r="A230" s="65"/>
      <c r="B230" s="266"/>
      <c r="C230" s="266"/>
      <c r="D230" s="139"/>
      <c r="E230" s="113"/>
      <c r="F230" s="79"/>
      <c r="G230" s="79"/>
      <c r="H230" s="79"/>
    </row>
    <row r="231" spans="1:8">
      <c r="A231" s="65"/>
      <c r="B231" s="266"/>
      <c r="C231" s="266"/>
      <c r="D231" s="139"/>
      <c r="E231" s="113"/>
      <c r="F231" s="79"/>
      <c r="G231" s="79"/>
      <c r="H231" s="79"/>
    </row>
    <row r="232" spans="1:8">
      <c r="A232" s="65"/>
      <c r="B232" s="266"/>
      <c r="C232" s="266"/>
      <c r="D232" s="139"/>
      <c r="E232" s="113"/>
      <c r="F232" s="79"/>
      <c r="G232" s="79"/>
      <c r="H232" s="79"/>
    </row>
    <row r="233" spans="1:8">
      <c r="A233" s="65"/>
      <c r="B233" s="266"/>
      <c r="C233" s="266"/>
      <c r="D233" s="139"/>
      <c r="E233" s="113"/>
      <c r="F233" s="79"/>
      <c r="G233" s="79"/>
      <c r="H233" s="79"/>
    </row>
    <row r="234" spans="1:8">
      <c r="A234" s="65"/>
      <c r="B234" s="266"/>
      <c r="C234" s="266"/>
      <c r="D234" s="139"/>
      <c r="E234" s="113"/>
      <c r="F234" s="79"/>
      <c r="G234" s="79"/>
      <c r="H234" s="79"/>
    </row>
    <row r="235" spans="1:8">
      <c r="A235" s="65"/>
      <c r="B235" s="266"/>
      <c r="C235" s="266"/>
      <c r="D235" s="139"/>
      <c r="E235" s="113"/>
      <c r="F235" s="79"/>
      <c r="G235" s="79"/>
      <c r="H235" s="79"/>
    </row>
    <row r="236" spans="1:8">
      <c r="A236" s="65"/>
      <c r="B236" s="266"/>
      <c r="C236" s="266"/>
      <c r="D236" s="139"/>
      <c r="E236" s="113"/>
      <c r="F236" s="79"/>
      <c r="G236" s="79"/>
      <c r="H236" s="79"/>
    </row>
    <row r="237" spans="1:8">
      <c r="A237" s="65"/>
      <c r="B237" s="266"/>
      <c r="C237" s="266"/>
      <c r="D237" s="139"/>
      <c r="E237" s="113"/>
      <c r="F237" s="79"/>
      <c r="G237" s="79"/>
      <c r="H237" s="79"/>
    </row>
    <row r="238" spans="1:8">
      <c r="A238" s="65"/>
      <c r="B238" s="266"/>
      <c r="C238" s="266"/>
      <c r="D238" s="139"/>
      <c r="E238" s="113"/>
      <c r="F238" s="79"/>
      <c r="G238" s="79"/>
      <c r="H238" s="79"/>
    </row>
    <row r="239" spans="1:8">
      <c r="A239" s="65"/>
      <c r="B239" s="266"/>
      <c r="C239" s="266"/>
      <c r="D239" s="139"/>
      <c r="E239" s="113"/>
      <c r="F239" s="79"/>
      <c r="G239" s="79"/>
      <c r="H239" s="79"/>
    </row>
    <row r="240" spans="1:8">
      <c r="A240" s="65"/>
      <c r="B240" s="266"/>
      <c r="C240" s="266"/>
      <c r="D240" s="139"/>
      <c r="E240" s="113"/>
      <c r="F240" s="79"/>
      <c r="G240" s="79"/>
      <c r="H240" s="79"/>
    </row>
    <row r="241" spans="1:8">
      <c r="A241" s="65"/>
      <c r="B241" s="266"/>
      <c r="C241" s="266"/>
      <c r="D241" s="139"/>
      <c r="E241" s="113"/>
      <c r="F241" s="79"/>
      <c r="G241" s="79"/>
      <c r="H241" s="79"/>
    </row>
    <row r="242" spans="1:8">
      <c r="A242" s="65"/>
      <c r="B242" s="266"/>
      <c r="C242" s="266"/>
      <c r="D242" s="139"/>
      <c r="E242" s="113"/>
      <c r="F242" s="79"/>
      <c r="G242" s="79"/>
      <c r="H242" s="79"/>
    </row>
    <row r="243" spans="1:8">
      <c r="A243" s="65"/>
      <c r="B243" s="266"/>
      <c r="C243" s="266"/>
      <c r="D243" s="139"/>
      <c r="E243" s="113"/>
      <c r="F243" s="79"/>
      <c r="G243" s="79"/>
      <c r="H243" s="79"/>
    </row>
    <row r="244" spans="1:8">
      <c r="A244" s="65"/>
      <c r="B244" s="266"/>
      <c r="C244" s="266"/>
      <c r="D244" s="139"/>
      <c r="E244" s="113"/>
      <c r="F244" s="79"/>
      <c r="G244" s="79"/>
      <c r="H244" s="79"/>
    </row>
    <row r="245" spans="1:8">
      <c r="A245" s="65"/>
      <c r="B245" s="266"/>
      <c r="C245" s="266"/>
      <c r="D245" s="139"/>
      <c r="E245" s="113"/>
      <c r="F245" s="79"/>
      <c r="G245" s="79"/>
      <c r="H245" s="79"/>
    </row>
    <row r="246" spans="1:8">
      <c r="A246" s="65"/>
      <c r="B246" s="266"/>
      <c r="C246" s="266"/>
      <c r="D246" s="139"/>
      <c r="E246" s="113"/>
      <c r="F246" s="79"/>
      <c r="G246" s="79"/>
      <c r="H246" s="79"/>
    </row>
    <row r="247" spans="1:8">
      <c r="A247" s="65"/>
      <c r="B247" s="266"/>
      <c r="C247" s="266"/>
      <c r="D247" s="139"/>
      <c r="E247" s="113"/>
      <c r="F247" s="79"/>
      <c r="G247" s="79"/>
      <c r="H247" s="79"/>
    </row>
    <row r="248" spans="1:8">
      <c r="A248" s="65"/>
      <c r="B248" s="266"/>
      <c r="C248" s="266"/>
      <c r="D248" s="139"/>
      <c r="E248" s="113"/>
      <c r="F248" s="79"/>
      <c r="G248" s="79"/>
      <c r="H248" s="79"/>
    </row>
    <row r="249" spans="1:8">
      <c r="A249" s="65"/>
      <c r="B249" s="266"/>
      <c r="C249" s="266"/>
      <c r="D249" s="139"/>
      <c r="E249" s="113"/>
      <c r="F249" s="79"/>
      <c r="G249" s="79"/>
      <c r="H249" s="79"/>
    </row>
    <row r="250" spans="1:8">
      <c r="A250" s="65"/>
      <c r="B250" s="266"/>
      <c r="C250" s="266"/>
      <c r="D250" s="139"/>
      <c r="E250" s="113"/>
      <c r="F250" s="79"/>
      <c r="G250" s="79"/>
      <c r="H250" s="79"/>
    </row>
    <row r="251" spans="1:8">
      <c r="A251" s="65"/>
      <c r="B251" s="266"/>
      <c r="C251" s="266"/>
      <c r="D251" s="139"/>
      <c r="E251" s="113"/>
      <c r="F251" s="79"/>
      <c r="G251" s="79"/>
      <c r="H251" s="79"/>
    </row>
    <row r="252" spans="1:8">
      <c r="A252" s="65"/>
      <c r="B252" s="266"/>
      <c r="C252" s="266"/>
      <c r="D252" s="139"/>
      <c r="E252" s="113"/>
      <c r="F252" s="79"/>
      <c r="G252" s="79"/>
      <c r="H252" s="79"/>
    </row>
    <row r="253" spans="1:8">
      <c r="A253" s="65"/>
      <c r="B253" s="266"/>
      <c r="C253" s="266"/>
      <c r="D253" s="139"/>
      <c r="E253" s="113"/>
      <c r="F253" s="79"/>
      <c r="G253" s="79"/>
      <c r="H253" s="79"/>
    </row>
    <row r="254" spans="1:8">
      <c r="A254" s="65"/>
      <c r="B254" s="266"/>
      <c r="C254" s="266"/>
      <c r="D254" s="139"/>
      <c r="E254" s="113"/>
      <c r="F254" s="79"/>
      <c r="G254" s="79"/>
      <c r="H254" s="79"/>
    </row>
    <row r="255" spans="1:8">
      <c r="A255" s="65"/>
      <c r="B255" s="266"/>
      <c r="C255" s="266"/>
      <c r="D255" s="139"/>
      <c r="E255" s="113"/>
      <c r="F255" s="79"/>
      <c r="G255" s="79"/>
      <c r="H255" s="79"/>
    </row>
    <row r="256" spans="1:8">
      <c r="A256" s="65"/>
      <c r="B256" s="266"/>
      <c r="C256" s="266"/>
      <c r="D256" s="139"/>
      <c r="E256" s="113"/>
      <c r="F256" s="79"/>
      <c r="G256" s="79"/>
      <c r="H256" s="79"/>
    </row>
    <row r="257" spans="1:8">
      <c r="A257" s="65"/>
      <c r="B257" s="266"/>
      <c r="C257" s="266"/>
      <c r="D257" s="139"/>
      <c r="E257" s="113"/>
      <c r="F257" s="79"/>
      <c r="G257" s="79"/>
      <c r="H257" s="79"/>
    </row>
    <row r="258" spans="1:8">
      <c r="A258" s="65"/>
      <c r="B258" s="266"/>
      <c r="C258" s="266"/>
      <c r="D258" s="139"/>
      <c r="E258" s="113"/>
      <c r="F258" s="79"/>
      <c r="G258" s="79"/>
      <c r="H258" s="79"/>
    </row>
    <row r="259" spans="1:8">
      <c r="A259" s="65"/>
      <c r="B259" s="266"/>
      <c r="C259" s="266"/>
      <c r="D259" s="139"/>
      <c r="E259" s="113"/>
      <c r="F259" s="79"/>
      <c r="G259" s="79"/>
      <c r="H259" s="79"/>
    </row>
    <row r="260" spans="1:8">
      <c r="A260" s="65"/>
      <c r="B260" s="266"/>
      <c r="C260" s="266"/>
      <c r="D260" s="139"/>
      <c r="E260" s="113"/>
      <c r="F260" s="79"/>
      <c r="G260" s="79"/>
      <c r="H260" s="79"/>
    </row>
    <row r="261" spans="1:8">
      <c r="A261" s="65"/>
      <c r="B261" s="266"/>
      <c r="C261" s="266"/>
      <c r="D261" s="139"/>
      <c r="E261" s="113"/>
      <c r="F261" s="79"/>
      <c r="G261" s="79"/>
      <c r="H261" s="79"/>
    </row>
    <row r="262" spans="1:8">
      <c r="A262" s="65"/>
      <c r="B262" s="266"/>
      <c r="C262" s="266"/>
      <c r="D262" s="139"/>
      <c r="E262" s="113"/>
      <c r="F262" s="79"/>
      <c r="G262" s="79"/>
      <c r="H262" s="79"/>
    </row>
    <row r="263" spans="1:8">
      <c r="A263" s="65"/>
      <c r="B263" s="266"/>
      <c r="C263" s="266"/>
      <c r="D263" s="139"/>
      <c r="E263" s="113"/>
      <c r="F263" s="79"/>
      <c r="G263" s="79"/>
      <c r="H263" s="79"/>
    </row>
    <row r="264" spans="1:8">
      <c r="A264" s="65"/>
      <c r="B264" s="266"/>
      <c r="C264" s="266"/>
      <c r="D264" s="139"/>
      <c r="E264" s="113"/>
      <c r="F264" s="79"/>
      <c r="G264" s="79"/>
      <c r="H264" s="79"/>
    </row>
    <row r="265" spans="1:8">
      <c r="A265" s="65"/>
      <c r="B265" s="266"/>
      <c r="C265" s="266"/>
      <c r="D265" s="139"/>
      <c r="E265" s="113"/>
      <c r="F265" s="79"/>
      <c r="G265" s="79"/>
      <c r="H265" s="79"/>
    </row>
    <row r="266" spans="1:8">
      <c r="A266" s="65"/>
      <c r="B266" s="266"/>
      <c r="C266" s="266"/>
      <c r="D266" s="139"/>
      <c r="E266" s="113"/>
      <c r="F266" s="79"/>
      <c r="G266" s="79"/>
      <c r="H266" s="79"/>
    </row>
    <row r="267" spans="1:8">
      <c r="A267" s="65"/>
      <c r="B267" s="266"/>
      <c r="C267" s="266"/>
      <c r="D267" s="139"/>
      <c r="E267" s="113"/>
      <c r="F267" s="79"/>
      <c r="G267" s="79"/>
      <c r="H267" s="79"/>
    </row>
    <row r="268" spans="1:8">
      <c r="A268" s="65"/>
      <c r="B268" s="266"/>
      <c r="C268" s="266"/>
      <c r="D268" s="139"/>
      <c r="E268" s="113"/>
      <c r="F268" s="79"/>
      <c r="G268" s="79"/>
      <c r="H268" s="79"/>
    </row>
    <row r="269" spans="1:8">
      <c r="A269" s="65"/>
      <c r="B269" s="266"/>
      <c r="C269" s="266"/>
      <c r="D269" s="139"/>
      <c r="E269" s="113"/>
      <c r="F269" s="79"/>
      <c r="G269" s="79"/>
      <c r="H269" s="79"/>
    </row>
    <row r="270" spans="1:8">
      <c r="A270" s="65"/>
      <c r="B270" s="266"/>
      <c r="C270" s="266"/>
      <c r="D270" s="139"/>
      <c r="E270" s="113"/>
      <c r="F270" s="79"/>
      <c r="G270" s="79"/>
      <c r="H270" s="79"/>
    </row>
    <row r="271" spans="1:8">
      <c r="A271" s="65"/>
      <c r="B271" s="266"/>
      <c r="C271" s="266"/>
      <c r="D271" s="139"/>
      <c r="E271" s="113"/>
      <c r="F271" s="79"/>
      <c r="G271" s="79"/>
      <c r="H271" s="79"/>
    </row>
    <row r="272" spans="1:8">
      <c r="A272" s="65"/>
      <c r="B272" s="266"/>
      <c r="C272" s="266"/>
      <c r="D272" s="139"/>
      <c r="E272" s="113"/>
      <c r="F272" s="79"/>
      <c r="G272" s="79"/>
      <c r="H272" s="79"/>
    </row>
    <row r="273" spans="1:8">
      <c r="A273" s="65"/>
      <c r="B273" s="266"/>
      <c r="C273" s="266"/>
      <c r="D273" s="139"/>
      <c r="E273" s="113"/>
      <c r="F273" s="79"/>
      <c r="G273" s="79"/>
      <c r="H273" s="79"/>
    </row>
    <row r="274" spans="1:8">
      <c r="A274" s="65"/>
      <c r="B274" s="266"/>
      <c r="C274" s="266"/>
      <c r="D274" s="139"/>
      <c r="E274" s="113"/>
      <c r="F274" s="79"/>
      <c r="G274" s="79"/>
      <c r="H274" s="79"/>
    </row>
    <row r="275" spans="1:8">
      <c r="A275" s="65"/>
      <c r="B275" s="266"/>
      <c r="C275" s="266"/>
      <c r="D275" s="139"/>
      <c r="E275" s="113"/>
      <c r="F275" s="79"/>
      <c r="G275" s="79"/>
      <c r="H275" s="79"/>
    </row>
    <row r="276" spans="1:8">
      <c r="A276" s="65"/>
      <c r="B276" s="266"/>
      <c r="C276" s="266"/>
      <c r="D276" s="139"/>
      <c r="E276" s="113"/>
      <c r="F276" s="79"/>
      <c r="G276" s="79"/>
      <c r="H276" s="79"/>
    </row>
    <row r="277" spans="1:8">
      <c r="A277" s="65"/>
      <c r="B277" s="266"/>
      <c r="C277" s="266"/>
      <c r="D277" s="139"/>
      <c r="E277" s="113"/>
      <c r="F277" s="79"/>
      <c r="G277" s="79"/>
      <c r="H277" s="79"/>
    </row>
    <row r="278" spans="1:8">
      <c r="A278" s="65"/>
      <c r="B278" s="266"/>
      <c r="C278" s="266"/>
      <c r="D278" s="139"/>
      <c r="E278" s="113"/>
      <c r="F278" s="79"/>
      <c r="G278" s="79"/>
      <c r="H278" s="79"/>
    </row>
    <row r="279" spans="1:8">
      <c r="A279" s="65"/>
      <c r="B279" s="266"/>
      <c r="C279" s="266"/>
      <c r="D279" s="139"/>
      <c r="E279" s="113"/>
      <c r="F279" s="79"/>
      <c r="G279" s="79"/>
      <c r="H279" s="79"/>
    </row>
    <row r="280" spans="1:8">
      <c r="A280" s="65"/>
      <c r="B280" s="266"/>
      <c r="C280" s="266"/>
      <c r="D280" s="139"/>
      <c r="E280" s="113"/>
      <c r="F280" s="79"/>
      <c r="G280" s="79"/>
      <c r="H280" s="79"/>
    </row>
    <row r="281" spans="1:8">
      <c r="A281" s="65"/>
      <c r="B281" s="266"/>
      <c r="C281" s="266"/>
      <c r="D281" s="139"/>
      <c r="E281" s="113"/>
      <c r="F281" s="79"/>
      <c r="G281" s="79"/>
      <c r="H281" s="79"/>
    </row>
    <row r="282" spans="1:8">
      <c r="A282" s="65"/>
      <c r="B282" s="266"/>
      <c r="C282" s="266"/>
      <c r="D282" s="139"/>
      <c r="E282" s="113"/>
      <c r="F282" s="79"/>
      <c r="G282" s="79"/>
      <c r="H282" s="79"/>
    </row>
    <row r="283" spans="1:8">
      <c r="A283" s="65"/>
      <c r="B283" s="266"/>
      <c r="C283" s="266"/>
      <c r="D283" s="139"/>
      <c r="E283" s="113"/>
      <c r="F283" s="79"/>
      <c r="G283" s="79"/>
      <c r="H283" s="79"/>
    </row>
    <row r="284" spans="1:8">
      <c r="A284" s="65"/>
      <c r="B284" s="266"/>
      <c r="C284" s="266"/>
      <c r="D284" s="139"/>
      <c r="E284" s="113"/>
      <c r="F284" s="79"/>
      <c r="G284" s="79"/>
      <c r="H284" s="79"/>
    </row>
    <row r="285" spans="1:8">
      <c r="A285" s="65"/>
      <c r="B285" s="266"/>
      <c r="C285" s="266"/>
      <c r="D285" s="139"/>
      <c r="E285" s="113"/>
      <c r="F285" s="79"/>
      <c r="G285" s="79"/>
      <c r="H285" s="79"/>
    </row>
    <row r="286" spans="1:8">
      <c r="A286" s="65"/>
      <c r="B286" s="266"/>
      <c r="C286" s="266"/>
      <c r="D286" s="139"/>
      <c r="E286" s="113"/>
      <c r="F286" s="79"/>
      <c r="G286" s="79"/>
      <c r="H286" s="79"/>
    </row>
    <row r="287" spans="1:8">
      <c r="A287" s="65"/>
      <c r="B287" s="266"/>
      <c r="C287" s="266"/>
      <c r="D287" s="139"/>
      <c r="E287" s="113"/>
      <c r="F287" s="79"/>
      <c r="G287" s="79"/>
      <c r="H287" s="79"/>
    </row>
    <row r="288" spans="1:8">
      <c r="A288" s="65"/>
      <c r="B288" s="266"/>
      <c r="C288" s="266"/>
      <c r="D288" s="139"/>
      <c r="E288" s="113"/>
      <c r="F288" s="79"/>
      <c r="G288" s="79"/>
      <c r="H288" s="79"/>
    </row>
    <row r="289" spans="1:8">
      <c r="A289" s="65"/>
      <c r="B289" s="266"/>
      <c r="C289" s="266"/>
      <c r="D289" s="139"/>
      <c r="E289" s="113"/>
      <c r="F289" s="79"/>
      <c r="G289" s="79"/>
      <c r="H289" s="79"/>
    </row>
    <row r="290" spans="1:8">
      <c r="A290" s="65"/>
      <c r="B290" s="266"/>
      <c r="C290" s="266"/>
      <c r="D290" s="139"/>
      <c r="E290" s="113"/>
      <c r="F290" s="79"/>
      <c r="G290" s="79"/>
      <c r="H290" s="79"/>
    </row>
    <row r="291" spans="1:8">
      <c r="A291" s="65"/>
      <c r="B291" s="266"/>
      <c r="C291" s="266"/>
      <c r="D291" s="139"/>
      <c r="E291" s="113"/>
      <c r="F291" s="79"/>
      <c r="G291" s="79"/>
      <c r="H291" s="79"/>
    </row>
    <row r="292" spans="1:8">
      <c r="A292" s="65"/>
      <c r="B292" s="266"/>
      <c r="C292" s="266"/>
      <c r="D292" s="139"/>
      <c r="E292" s="113"/>
      <c r="F292" s="79"/>
      <c r="G292" s="79"/>
      <c r="H292" s="79"/>
    </row>
    <row r="293" spans="1:8">
      <c r="A293" s="65"/>
      <c r="B293" s="266"/>
      <c r="C293" s="266"/>
      <c r="D293" s="139"/>
      <c r="E293" s="113"/>
      <c r="F293" s="79"/>
      <c r="G293" s="79"/>
      <c r="H293" s="79"/>
    </row>
    <row r="294" spans="1:8">
      <c r="A294" s="65"/>
      <c r="B294" s="266"/>
      <c r="C294" s="266"/>
      <c r="D294" s="139"/>
      <c r="E294" s="113"/>
      <c r="F294" s="79"/>
      <c r="G294" s="79"/>
      <c r="H294" s="79"/>
    </row>
    <row r="295" spans="1:8">
      <c r="A295" s="65"/>
      <c r="B295" s="266"/>
      <c r="C295" s="266"/>
      <c r="D295" s="139"/>
      <c r="E295" s="113"/>
      <c r="F295" s="79"/>
      <c r="G295" s="79"/>
      <c r="H295" s="79"/>
    </row>
    <row r="296" spans="1:8">
      <c r="A296" s="65"/>
      <c r="B296" s="266"/>
      <c r="C296" s="266"/>
      <c r="D296" s="139"/>
      <c r="E296" s="113"/>
      <c r="F296" s="79"/>
      <c r="G296" s="79"/>
      <c r="H296" s="79"/>
    </row>
    <row r="297" spans="1:8">
      <c r="A297" s="65"/>
      <c r="B297" s="266"/>
      <c r="C297" s="266"/>
      <c r="D297" s="139"/>
      <c r="E297" s="113"/>
      <c r="F297" s="79"/>
      <c r="G297" s="79"/>
      <c r="H297" s="79"/>
    </row>
    <row r="298" spans="1:8">
      <c r="A298" s="65"/>
      <c r="B298" s="266"/>
      <c r="C298" s="266"/>
      <c r="D298" s="139"/>
      <c r="E298" s="113"/>
      <c r="F298" s="79"/>
      <c r="G298" s="79"/>
      <c r="H298" s="79"/>
    </row>
    <row r="299" spans="1:8">
      <c r="A299" s="65"/>
      <c r="B299" s="266"/>
      <c r="C299" s="266"/>
      <c r="D299" s="139"/>
      <c r="E299" s="113"/>
      <c r="F299" s="79"/>
      <c r="G299" s="79"/>
      <c r="H299" s="79"/>
    </row>
    <row r="300" spans="1:8">
      <c r="A300" s="65"/>
      <c r="B300" s="266"/>
      <c r="C300" s="266"/>
      <c r="D300" s="139"/>
      <c r="E300" s="113"/>
      <c r="F300" s="79"/>
      <c r="G300" s="79"/>
      <c r="H300" s="79"/>
    </row>
    <row r="301" spans="1:8">
      <c r="A301" s="65"/>
      <c r="B301" s="266"/>
      <c r="C301" s="266"/>
      <c r="D301" s="139"/>
      <c r="E301" s="113"/>
      <c r="F301" s="79"/>
      <c r="G301" s="79"/>
      <c r="H301" s="79"/>
    </row>
    <row r="302" spans="1:8">
      <c r="A302" s="65"/>
      <c r="B302" s="266"/>
      <c r="C302" s="266"/>
      <c r="D302" s="139"/>
      <c r="E302" s="113"/>
      <c r="F302" s="79"/>
      <c r="G302" s="79"/>
      <c r="H302" s="79"/>
    </row>
    <row r="303" spans="1:8">
      <c r="A303" s="65"/>
      <c r="B303" s="266"/>
      <c r="C303" s="266"/>
      <c r="D303" s="139"/>
      <c r="E303" s="113"/>
      <c r="F303" s="79"/>
      <c r="G303" s="79"/>
      <c r="H303" s="79"/>
    </row>
    <row r="304" spans="1:8">
      <c r="A304" s="65"/>
      <c r="B304" s="266"/>
      <c r="C304" s="266"/>
      <c r="D304" s="139"/>
      <c r="E304" s="113"/>
      <c r="F304" s="79"/>
      <c r="G304" s="79"/>
      <c r="H304" s="79"/>
    </row>
    <row r="305" spans="1:8">
      <c r="A305" s="65"/>
      <c r="B305" s="266"/>
      <c r="C305" s="266"/>
      <c r="D305" s="139"/>
      <c r="E305" s="113"/>
      <c r="F305" s="79"/>
      <c r="G305" s="79"/>
      <c r="H305" s="79"/>
    </row>
    <row r="306" spans="1:8">
      <c r="A306" s="65"/>
      <c r="B306" s="266"/>
      <c r="C306" s="266"/>
      <c r="D306" s="139"/>
      <c r="E306" s="113"/>
      <c r="F306" s="79"/>
      <c r="G306" s="79"/>
      <c r="H306" s="79"/>
    </row>
    <row r="307" spans="1:8">
      <c r="A307" s="65"/>
      <c r="B307" s="266"/>
      <c r="C307" s="266"/>
      <c r="D307" s="139"/>
      <c r="E307" s="113"/>
      <c r="F307" s="79"/>
      <c r="G307" s="79"/>
      <c r="H307" s="79"/>
    </row>
    <row r="308" spans="1:8">
      <c r="A308" s="65"/>
      <c r="B308" s="266"/>
      <c r="C308" s="266"/>
      <c r="D308" s="139"/>
      <c r="E308" s="113"/>
      <c r="F308" s="79"/>
      <c r="G308" s="79"/>
      <c r="H308" s="79"/>
    </row>
    <row r="309" spans="1:8">
      <c r="A309" s="65"/>
      <c r="B309" s="266"/>
      <c r="C309" s="266"/>
      <c r="D309" s="139"/>
      <c r="E309" s="113"/>
      <c r="F309" s="79"/>
      <c r="G309" s="79"/>
      <c r="H309" s="79"/>
    </row>
    <row r="310" spans="1:8">
      <c r="A310" s="65"/>
      <c r="B310" s="266"/>
      <c r="C310" s="266"/>
      <c r="D310" s="139"/>
      <c r="E310" s="113"/>
      <c r="F310" s="79"/>
      <c r="G310" s="79"/>
      <c r="H310" s="79"/>
    </row>
    <row r="311" spans="1:8">
      <c r="A311" s="65"/>
      <c r="B311" s="266"/>
      <c r="C311" s="266"/>
      <c r="D311" s="139"/>
      <c r="E311" s="113"/>
      <c r="F311" s="79"/>
      <c r="G311" s="79"/>
      <c r="H311" s="79"/>
    </row>
    <row r="312" spans="1:8">
      <c r="A312" s="65"/>
      <c r="B312" s="266"/>
      <c r="C312" s="266"/>
      <c r="D312" s="139"/>
      <c r="E312" s="113"/>
      <c r="F312" s="79"/>
      <c r="G312" s="79"/>
      <c r="H312" s="79"/>
    </row>
    <row r="313" spans="1:8">
      <c r="A313" s="65"/>
      <c r="B313" s="266"/>
      <c r="C313" s="266"/>
      <c r="D313" s="139"/>
      <c r="E313" s="113"/>
      <c r="F313" s="79"/>
      <c r="G313" s="79"/>
      <c r="H313" s="79"/>
    </row>
    <row r="314" spans="1:8">
      <c r="A314" s="65"/>
      <c r="B314" s="266"/>
      <c r="C314" s="266"/>
      <c r="D314" s="139"/>
      <c r="E314" s="113"/>
      <c r="F314" s="79"/>
      <c r="G314" s="79"/>
      <c r="H314" s="79"/>
    </row>
    <row r="315" spans="1:8">
      <c r="A315" s="65"/>
      <c r="B315" s="266"/>
      <c r="C315" s="266"/>
      <c r="D315" s="139"/>
      <c r="E315" s="113"/>
      <c r="F315" s="79"/>
      <c r="G315" s="79"/>
      <c r="H315" s="79"/>
    </row>
    <row r="316" spans="1:8">
      <c r="A316" s="65"/>
      <c r="B316" s="266"/>
      <c r="C316" s="266"/>
      <c r="D316" s="139"/>
      <c r="E316" s="113"/>
      <c r="F316" s="79"/>
      <c r="G316" s="79"/>
      <c r="H316" s="79"/>
    </row>
    <row r="317" spans="1:8">
      <c r="A317" s="65"/>
      <c r="B317" s="266"/>
      <c r="C317" s="266"/>
      <c r="D317" s="139"/>
      <c r="E317" s="113"/>
      <c r="F317" s="79"/>
      <c r="G317" s="79"/>
      <c r="H317" s="79"/>
    </row>
    <row r="318" spans="1:8">
      <c r="A318" s="65"/>
      <c r="B318" s="266"/>
      <c r="C318" s="266"/>
      <c r="D318" s="139"/>
      <c r="E318" s="113"/>
      <c r="F318" s="79"/>
      <c r="G318" s="79"/>
      <c r="H318" s="79"/>
    </row>
    <row r="319" spans="1:8">
      <c r="A319" s="65"/>
      <c r="B319" s="266"/>
      <c r="C319" s="266"/>
      <c r="D319" s="139"/>
      <c r="E319" s="113"/>
      <c r="F319" s="79"/>
      <c r="G319" s="79"/>
      <c r="H319" s="79"/>
    </row>
    <row r="320" spans="1:8">
      <c r="A320" s="65"/>
      <c r="B320" s="266"/>
      <c r="C320" s="266"/>
      <c r="D320" s="139"/>
      <c r="E320" s="113"/>
      <c r="F320" s="79"/>
      <c r="G320" s="79"/>
      <c r="H320" s="79"/>
    </row>
    <row r="321" spans="1:8">
      <c r="A321" s="65"/>
      <c r="B321" s="266"/>
      <c r="C321" s="266"/>
      <c r="D321" s="139"/>
      <c r="E321" s="113"/>
      <c r="F321" s="79"/>
      <c r="G321" s="79"/>
      <c r="H321" s="79"/>
    </row>
    <row r="322" spans="1:8">
      <c r="A322" s="65"/>
      <c r="B322" s="266"/>
      <c r="C322" s="266"/>
      <c r="D322" s="139"/>
      <c r="E322" s="113"/>
      <c r="F322" s="79"/>
      <c r="G322" s="79"/>
      <c r="H322" s="79"/>
    </row>
    <row r="323" spans="1:8">
      <c r="A323" s="65"/>
      <c r="B323" s="266"/>
      <c r="C323" s="266"/>
      <c r="D323" s="139"/>
      <c r="E323" s="113"/>
      <c r="F323" s="79"/>
      <c r="G323" s="79"/>
      <c r="H323" s="79"/>
    </row>
    <row r="324" spans="1:8">
      <c r="A324" s="65"/>
      <c r="B324" s="266"/>
      <c r="C324" s="266"/>
      <c r="D324" s="139"/>
      <c r="E324" s="113"/>
      <c r="F324" s="79"/>
      <c r="G324" s="79"/>
      <c r="H324" s="79"/>
    </row>
    <row r="325" spans="1:8">
      <c r="A325" s="65"/>
      <c r="B325" s="266"/>
      <c r="C325" s="266"/>
      <c r="D325" s="139"/>
      <c r="E325" s="113"/>
      <c r="F325" s="79"/>
      <c r="G325" s="79"/>
      <c r="H325" s="79"/>
    </row>
    <row r="326" spans="1:8">
      <c r="A326" s="65"/>
      <c r="B326" s="266"/>
      <c r="C326" s="266"/>
      <c r="D326" s="139"/>
      <c r="E326" s="113"/>
      <c r="F326" s="79"/>
      <c r="G326" s="79"/>
      <c r="H326" s="79"/>
    </row>
    <row r="327" spans="1:8">
      <c r="A327" s="65"/>
      <c r="B327" s="266"/>
      <c r="C327" s="266"/>
      <c r="D327" s="139"/>
      <c r="E327" s="113"/>
      <c r="F327" s="79"/>
      <c r="G327" s="79"/>
      <c r="H327" s="79"/>
    </row>
    <row r="328" spans="1:8">
      <c r="A328" s="65"/>
      <c r="B328" s="266"/>
      <c r="C328" s="266"/>
      <c r="D328" s="139"/>
      <c r="E328" s="113"/>
      <c r="F328" s="79"/>
      <c r="G328" s="79"/>
      <c r="H328" s="79"/>
    </row>
    <row r="329" spans="1:8">
      <c r="A329" s="65"/>
      <c r="B329" s="266"/>
      <c r="C329" s="266"/>
      <c r="D329" s="139"/>
      <c r="E329" s="113"/>
      <c r="F329" s="79"/>
      <c r="G329" s="79"/>
      <c r="H329" s="79"/>
    </row>
    <row r="330" spans="1:8">
      <c r="A330" s="65"/>
      <c r="B330" s="266"/>
      <c r="C330" s="266"/>
      <c r="D330" s="139"/>
      <c r="E330" s="113"/>
      <c r="F330" s="79"/>
      <c r="G330" s="79"/>
      <c r="H330" s="79"/>
    </row>
    <row r="331" spans="1:8">
      <c r="A331" s="65"/>
      <c r="B331" s="266"/>
      <c r="C331" s="266"/>
      <c r="D331" s="139"/>
      <c r="E331" s="113"/>
      <c r="F331" s="79"/>
      <c r="G331" s="79"/>
      <c r="H331" s="79"/>
    </row>
    <row r="332" spans="1:8">
      <c r="A332" s="65"/>
      <c r="B332" s="266"/>
      <c r="C332" s="266"/>
      <c r="D332" s="139"/>
      <c r="E332" s="113"/>
      <c r="F332" s="79"/>
      <c r="G332" s="79"/>
      <c r="H332" s="79"/>
    </row>
    <row r="333" spans="1:8">
      <c r="A333" s="65"/>
      <c r="B333" s="266"/>
      <c r="C333" s="266"/>
      <c r="D333" s="139"/>
      <c r="E333" s="113"/>
      <c r="F333" s="79"/>
      <c r="G333" s="79"/>
      <c r="H333" s="79"/>
    </row>
    <row r="334" spans="1:8">
      <c r="A334" s="65"/>
      <c r="B334" s="266"/>
      <c r="C334" s="266"/>
      <c r="D334" s="139"/>
      <c r="E334" s="113"/>
      <c r="F334" s="79"/>
      <c r="G334" s="79"/>
      <c r="H334" s="79"/>
    </row>
    <row r="335" spans="1:8">
      <c r="A335" s="65"/>
      <c r="B335" s="266"/>
      <c r="C335" s="266"/>
      <c r="D335" s="139"/>
      <c r="E335" s="113"/>
      <c r="F335" s="79"/>
      <c r="G335" s="79"/>
      <c r="H335" s="79"/>
    </row>
    <row r="336" spans="1:8">
      <c r="A336" s="65"/>
      <c r="B336" s="266"/>
      <c r="C336" s="266"/>
      <c r="D336" s="139"/>
      <c r="E336" s="113"/>
      <c r="F336" s="79"/>
      <c r="G336" s="79"/>
      <c r="H336" s="79"/>
    </row>
    <row r="337" spans="1:8">
      <c r="A337" s="65"/>
      <c r="B337" s="266"/>
      <c r="C337" s="266"/>
      <c r="D337" s="139"/>
      <c r="E337" s="113"/>
      <c r="F337" s="79"/>
      <c r="G337" s="79"/>
      <c r="H337" s="79"/>
    </row>
    <row r="338" spans="1:8">
      <c r="A338" s="65"/>
      <c r="B338" s="266"/>
      <c r="C338" s="266"/>
      <c r="D338" s="139"/>
      <c r="E338" s="113"/>
      <c r="F338" s="79"/>
      <c r="G338" s="79"/>
      <c r="H338" s="79"/>
    </row>
    <row r="339" spans="1:8">
      <c r="A339" s="65"/>
      <c r="B339" s="266"/>
      <c r="C339" s="266"/>
      <c r="D339" s="139"/>
      <c r="E339" s="113"/>
      <c r="F339" s="79"/>
      <c r="G339" s="79"/>
      <c r="H339" s="79"/>
    </row>
    <row r="340" spans="1:8">
      <c r="A340" s="65"/>
      <c r="B340" s="266"/>
      <c r="C340" s="266"/>
      <c r="D340" s="139"/>
      <c r="E340" s="113"/>
      <c r="F340" s="79"/>
      <c r="G340" s="79"/>
      <c r="H340" s="79"/>
    </row>
    <row r="341" spans="1:8">
      <c r="A341" s="65"/>
      <c r="B341" s="266"/>
      <c r="C341" s="266"/>
      <c r="D341" s="139"/>
      <c r="E341" s="113"/>
      <c r="F341" s="79"/>
      <c r="G341" s="79"/>
      <c r="H341" s="79"/>
    </row>
    <row r="342" spans="1:8">
      <c r="A342" s="65"/>
      <c r="B342" s="266"/>
      <c r="C342" s="266"/>
      <c r="D342" s="139"/>
      <c r="E342" s="113"/>
      <c r="F342" s="79"/>
      <c r="G342" s="79"/>
      <c r="H342" s="79"/>
    </row>
    <row r="343" spans="1:8">
      <c r="A343" s="65"/>
      <c r="B343" s="266"/>
      <c r="C343" s="266"/>
      <c r="D343" s="139"/>
      <c r="E343" s="113"/>
      <c r="F343" s="79"/>
      <c r="G343" s="79"/>
      <c r="H343" s="79"/>
    </row>
    <row r="344" spans="1:8">
      <c r="A344" s="65"/>
      <c r="B344" s="266"/>
      <c r="C344" s="266"/>
      <c r="D344" s="139"/>
      <c r="E344" s="113"/>
      <c r="F344" s="79"/>
      <c r="G344" s="79"/>
      <c r="H344" s="79"/>
    </row>
    <row r="345" spans="1:8">
      <c r="A345" s="65"/>
      <c r="B345" s="266"/>
      <c r="C345" s="266"/>
      <c r="D345" s="139"/>
      <c r="E345" s="113"/>
      <c r="F345" s="79"/>
      <c r="G345" s="79"/>
      <c r="H345" s="79"/>
    </row>
    <row r="346" spans="1:8">
      <c r="A346" s="65"/>
      <c r="B346" s="266"/>
      <c r="C346" s="266"/>
      <c r="D346" s="139"/>
      <c r="E346" s="113"/>
      <c r="F346" s="79"/>
      <c r="G346" s="79"/>
      <c r="H346" s="79"/>
    </row>
    <row r="347" spans="1:8">
      <c r="A347" s="65"/>
      <c r="B347" s="266"/>
      <c r="C347" s="266"/>
      <c r="D347" s="139"/>
      <c r="E347" s="113"/>
      <c r="F347" s="79"/>
      <c r="G347" s="79"/>
      <c r="H347" s="79"/>
    </row>
    <row r="348" spans="1:8">
      <c r="A348" s="65"/>
      <c r="B348" s="266"/>
      <c r="C348" s="266"/>
      <c r="D348" s="139"/>
      <c r="E348" s="113"/>
      <c r="F348" s="79"/>
      <c r="G348" s="79"/>
      <c r="H348" s="79"/>
    </row>
    <row r="349" spans="1:8">
      <c r="A349" s="65"/>
      <c r="B349" s="266"/>
      <c r="C349" s="266"/>
      <c r="D349" s="139"/>
      <c r="E349" s="113"/>
      <c r="F349" s="79"/>
      <c r="G349" s="79"/>
      <c r="H349" s="79"/>
    </row>
    <row r="350" spans="1:8">
      <c r="A350" s="65"/>
      <c r="B350" s="266"/>
      <c r="C350" s="266"/>
      <c r="D350" s="139"/>
      <c r="E350" s="113"/>
      <c r="F350" s="79"/>
      <c r="G350" s="79"/>
      <c r="H350" s="79"/>
    </row>
    <row r="351" spans="1:8">
      <c r="A351" s="65"/>
      <c r="B351" s="266"/>
      <c r="C351" s="266"/>
      <c r="D351" s="139"/>
      <c r="E351" s="113"/>
      <c r="F351" s="79"/>
      <c r="G351" s="79"/>
      <c r="H351" s="79"/>
    </row>
    <row r="352" spans="1:8">
      <c r="A352" s="65"/>
      <c r="B352" s="266"/>
      <c r="C352" s="266"/>
      <c r="D352" s="139"/>
      <c r="E352" s="113"/>
      <c r="F352" s="79"/>
      <c r="G352" s="79"/>
      <c r="H352" s="79"/>
    </row>
    <row r="353" spans="1:8">
      <c r="A353" s="65"/>
      <c r="B353" s="266"/>
      <c r="C353" s="266"/>
      <c r="D353" s="139"/>
      <c r="E353" s="113"/>
      <c r="F353" s="79"/>
      <c r="G353" s="79"/>
      <c r="H353" s="79"/>
    </row>
    <row r="354" spans="1:8">
      <c r="A354" s="65"/>
      <c r="B354" s="266"/>
      <c r="C354" s="266"/>
      <c r="D354" s="139"/>
      <c r="E354" s="113"/>
      <c r="F354" s="79"/>
      <c r="G354" s="79"/>
      <c r="H354" s="79"/>
    </row>
    <row r="355" spans="1:8">
      <c r="A355" s="65"/>
      <c r="B355" s="266"/>
      <c r="C355" s="266"/>
      <c r="D355" s="139"/>
      <c r="E355" s="113"/>
      <c r="F355" s="79"/>
      <c r="G355" s="79"/>
      <c r="H355" s="79"/>
    </row>
    <row r="356" spans="1:8">
      <c r="A356" s="65"/>
      <c r="B356" s="266"/>
      <c r="C356" s="266"/>
      <c r="D356" s="139"/>
      <c r="E356" s="113"/>
      <c r="F356" s="79"/>
      <c r="G356" s="79"/>
      <c r="H356" s="79"/>
    </row>
    <row r="357" spans="1:8">
      <c r="A357" s="65"/>
      <c r="B357" s="266"/>
      <c r="C357" s="266"/>
      <c r="D357" s="139"/>
      <c r="E357" s="113"/>
      <c r="F357" s="79"/>
      <c r="G357" s="79"/>
      <c r="H357" s="79"/>
    </row>
    <row r="358" spans="1:8">
      <c r="A358" s="65"/>
      <c r="B358" s="266"/>
      <c r="C358" s="266"/>
      <c r="D358" s="139"/>
      <c r="E358" s="113"/>
      <c r="F358" s="79"/>
      <c r="G358" s="79"/>
      <c r="H358" s="79"/>
    </row>
    <row r="359" spans="1:8">
      <c r="A359" s="65"/>
      <c r="B359" s="266"/>
      <c r="C359" s="266"/>
      <c r="D359" s="139"/>
      <c r="E359" s="113"/>
      <c r="F359" s="79"/>
      <c r="G359" s="79"/>
      <c r="H359" s="79"/>
    </row>
    <row r="360" spans="1:8">
      <c r="A360" s="65"/>
      <c r="B360" s="266"/>
      <c r="C360" s="266"/>
      <c r="D360" s="139"/>
      <c r="E360" s="113"/>
      <c r="F360" s="79"/>
      <c r="G360" s="79"/>
      <c r="H360" s="79"/>
    </row>
    <row r="361" spans="1:8">
      <c r="A361" s="65"/>
      <c r="B361" s="266"/>
      <c r="C361" s="266"/>
      <c r="D361" s="139"/>
      <c r="E361" s="113"/>
      <c r="F361" s="79"/>
      <c r="G361" s="79"/>
      <c r="H361" s="79"/>
    </row>
    <row r="362" spans="1:8">
      <c r="A362" s="65"/>
      <c r="B362" s="266"/>
      <c r="C362" s="266"/>
      <c r="D362" s="139"/>
      <c r="E362" s="113"/>
      <c r="F362" s="79"/>
      <c r="G362" s="79"/>
      <c r="H362" s="79"/>
    </row>
    <row r="363" spans="1:8">
      <c r="A363" s="65"/>
      <c r="B363" s="266"/>
      <c r="C363" s="266"/>
      <c r="D363" s="139"/>
      <c r="E363" s="113"/>
      <c r="F363" s="79"/>
      <c r="G363" s="79"/>
      <c r="H363" s="79"/>
    </row>
    <row r="364" spans="1:8">
      <c r="A364" s="65"/>
      <c r="B364" s="266"/>
      <c r="C364" s="266"/>
      <c r="D364" s="139"/>
      <c r="E364" s="113"/>
      <c r="F364" s="79"/>
      <c r="G364" s="79"/>
      <c r="H364" s="79"/>
    </row>
    <row r="365" spans="1:8">
      <c r="A365" s="65"/>
      <c r="B365" s="266"/>
      <c r="C365" s="266"/>
      <c r="D365" s="139"/>
      <c r="E365" s="113"/>
      <c r="F365" s="79"/>
      <c r="G365" s="79"/>
      <c r="H365" s="79"/>
    </row>
    <row r="366" spans="1:8">
      <c r="A366" s="65"/>
      <c r="B366" s="266"/>
      <c r="C366" s="266"/>
      <c r="D366" s="139"/>
      <c r="E366" s="113"/>
      <c r="F366" s="79"/>
      <c r="G366" s="79"/>
      <c r="H366" s="79"/>
    </row>
    <row r="367" spans="1:8">
      <c r="A367" s="65"/>
      <c r="B367" s="266"/>
      <c r="C367" s="266"/>
      <c r="D367" s="139"/>
      <c r="E367" s="113"/>
      <c r="F367" s="79"/>
      <c r="G367" s="79"/>
      <c r="H367" s="79"/>
    </row>
    <row r="368" spans="1:8">
      <c r="A368" s="65"/>
      <c r="B368" s="266"/>
      <c r="C368" s="266"/>
      <c r="D368" s="139"/>
      <c r="E368" s="113"/>
      <c r="F368" s="79"/>
      <c r="G368" s="79"/>
      <c r="H368" s="79"/>
    </row>
    <row r="369" spans="1:8">
      <c r="A369" s="65"/>
      <c r="B369" s="266"/>
      <c r="C369" s="266"/>
      <c r="D369" s="139"/>
      <c r="E369" s="113"/>
      <c r="F369" s="79"/>
      <c r="G369" s="79"/>
      <c r="H369" s="79"/>
    </row>
    <row r="370" spans="1:8">
      <c r="A370" s="65"/>
      <c r="B370" s="266"/>
      <c r="C370" s="266"/>
      <c r="D370" s="139"/>
      <c r="E370" s="113"/>
      <c r="F370" s="79"/>
      <c r="G370" s="79"/>
      <c r="H370" s="79"/>
    </row>
    <row r="371" spans="1:8">
      <c r="A371" s="65"/>
      <c r="B371" s="266"/>
      <c r="C371" s="266"/>
      <c r="D371" s="139"/>
      <c r="E371" s="113"/>
      <c r="F371" s="79"/>
      <c r="G371" s="79"/>
      <c r="H371" s="79"/>
    </row>
    <row r="372" spans="1:8">
      <c r="A372" s="65"/>
      <c r="B372" s="266"/>
      <c r="C372" s="266"/>
      <c r="D372" s="139"/>
      <c r="E372" s="113"/>
      <c r="F372" s="79"/>
      <c r="G372" s="79"/>
      <c r="H372" s="79"/>
    </row>
    <row r="373" spans="1:8">
      <c r="A373" s="65"/>
      <c r="B373" s="266"/>
      <c r="C373" s="266"/>
      <c r="D373" s="139"/>
      <c r="E373" s="113"/>
      <c r="F373" s="79"/>
      <c r="G373" s="79"/>
      <c r="H373" s="79"/>
    </row>
    <row r="374" spans="1:8">
      <c r="A374" s="65"/>
      <c r="B374" s="266"/>
      <c r="C374" s="266"/>
      <c r="D374" s="139"/>
      <c r="E374" s="113"/>
      <c r="F374" s="79"/>
      <c r="G374" s="79"/>
      <c r="H374" s="79"/>
    </row>
    <row r="375" spans="1:8">
      <c r="A375" s="65"/>
      <c r="B375" s="266"/>
      <c r="C375" s="266"/>
      <c r="D375" s="139"/>
      <c r="E375" s="113"/>
      <c r="F375" s="79"/>
      <c r="G375" s="79"/>
      <c r="H375" s="79"/>
    </row>
    <row r="376" spans="1:8">
      <c r="A376" s="65"/>
      <c r="B376" s="266"/>
      <c r="C376" s="266"/>
      <c r="D376" s="139"/>
      <c r="E376" s="113"/>
      <c r="F376" s="79"/>
      <c r="G376" s="79"/>
      <c r="H376" s="79"/>
    </row>
    <row r="377" spans="1:8">
      <c r="A377" s="65"/>
      <c r="B377" s="266"/>
      <c r="C377" s="266"/>
      <c r="D377" s="139"/>
      <c r="E377" s="113"/>
      <c r="F377" s="79"/>
      <c r="G377" s="79"/>
      <c r="H377" s="79"/>
    </row>
    <row r="378" spans="1:8">
      <c r="A378" s="65"/>
      <c r="B378" s="266"/>
      <c r="C378" s="266"/>
      <c r="D378" s="139"/>
      <c r="E378" s="113"/>
      <c r="F378" s="79"/>
      <c r="G378" s="79"/>
      <c r="H378" s="79"/>
    </row>
    <row r="379" spans="1:8">
      <c r="A379" s="65"/>
      <c r="B379" s="266"/>
      <c r="C379" s="266"/>
      <c r="D379" s="139"/>
      <c r="E379" s="113"/>
      <c r="F379" s="79"/>
      <c r="G379" s="79"/>
      <c r="H379" s="79"/>
    </row>
    <row r="380" spans="1:8">
      <c r="A380" s="65"/>
      <c r="B380" s="266"/>
      <c r="C380" s="266"/>
      <c r="D380" s="139"/>
      <c r="E380" s="113"/>
      <c r="F380" s="79"/>
      <c r="G380" s="79"/>
      <c r="H380" s="79"/>
    </row>
    <row r="381" spans="1:8">
      <c r="A381" s="65"/>
      <c r="B381" s="266"/>
      <c r="C381" s="266"/>
      <c r="D381" s="139"/>
      <c r="E381" s="113"/>
      <c r="F381" s="79"/>
      <c r="G381" s="79"/>
      <c r="H381" s="79"/>
    </row>
    <row r="382" spans="1:8">
      <c r="A382" s="65"/>
      <c r="B382" s="266"/>
      <c r="C382" s="266"/>
      <c r="D382" s="139"/>
      <c r="E382" s="113"/>
      <c r="F382" s="79"/>
      <c r="G382" s="79"/>
      <c r="H382" s="79"/>
    </row>
    <row r="383" spans="1:8">
      <c r="A383" s="65"/>
      <c r="B383" s="266"/>
      <c r="C383" s="266"/>
      <c r="D383" s="139"/>
      <c r="E383" s="113"/>
      <c r="F383" s="79"/>
      <c r="G383" s="79"/>
      <c r="H383" s="79"/>
    </row>
    <row r="384" spans="1:8">
      <c r="A384" s="65"/>
      <c r="B384" s="266"/>
      <c r="C384" s="266"/>
      <c r="D384" s="139"/>
      <c r="E384" s="113"/>
      <c r="F384" s="79"/>
      <c r="G384" s="79"/>
      <c r="H384" s="79"/>
    </row>
    <row r="385" spans="1:8">
      <c r="A385" s="65"/>
      <c r="B385" s="266"/>
      <c r="C385" s="266"/>
      <c r="D385" s="139"/>
      <c r="E385" s="113"/>
      <c r="F385" s="79"/>
      <c r="G385" s="79"/>
      <c r="H385" s="79"/>
    </row>
    <row r="386" spans="1:8">
      <c r="A386" s="65"/>
      <c r="B386" s="266"/>
      <c r="C386" s="266"/>
      <c r="D386" s="139"/>
      <c r="E386" s="113"/>
      <c r="F386" s="79"/>
      <c r="G386" s="79"/>
      <c r="H386" s="79"/>
    </row>
    <row r="387" spans="1:8">
      <c r="A387" s="65"/>
      <c r="B387" s="266"/>
      <c r="C387" s="266"/>
      <c r="D387" s="139"/>
      <c r="E387" s="113"/>
      <c r="F387" s="79"/>
      <c r="G387" s="79"/>
      <c r="H387" s="79"/>
    </row>
    <row r="388" spans="1:8">
      <c r="A388" s="65"/>
      <c r="B388" s="266"/>
      <c r="C388" s="266"/>
      <c r="D388" s="139"/>
      <c r="E388" s="113"/>
      <c r="F388" s="79"/>
      <c r="G388" s="79"/>
      <c r="H388" s="79"/>
    </row>
    <row r="389" spans="1:8">
      <c r="A389" s="65"/>
      <c r="B389" s="266"/>
      <c r="C389" s="266"/>
      <c r="D389" s="139"/>
      <c r="E389" s="113"/>
      <c r="F389" s="79"/>
      <c r="G389" s="79"/>
      <c r="H389" s="79"/>
    </row>
    <row r="390" spans="1:8">
      <c r="A390" s="65"/>
      <c r="B390" s="266"/>
      <c r="C390" s="266"/>
      <c r="D390" s="139"/>
      <c r="E390" s="113"/>
      <c r="F390" s="79"/>
      <c r="G390" s="79"/>
      <c r="H390" s="79"/>
    </row>
    <row r="391" spans="1:8">
      <c r="A391" s="65"/>
      <c r="B391" s="266"/>
      <c r="C391" s="266"/>
      <c r="D391" s="139"/>
      <c r="E391" s="113"/>
      <c r="F391" s="79"/>
      <c r="G391" s="79"/>
      <c r="H391" s="79"/>
    </row>
    <row r="392" spans="1:8">
      <c r="A392" s="65"/>
      <c r="B392" s="266"/>
      <c r="C392" s="266"/>
      <c r="D392" s="139"/>
      <c r="E392" s="113"/>
      <c r="F392" s="79"/>
      <c r="G392" s="79"/>
      <c r="H392" s="79"/>
    </row>
    <row r="393" spans="1:8">
      <c r="A393" s="65"/>
      <c r="B393" s="266"/>
      <c r="C393" s="266"/>
      <c r="D393" s="139"/>
      <c r="E393" s="113"/>
      <c r="F393" s="79"/>
      <c r="G393" s="79"/>
      <c r="H393" s="79"/>
    </row>
    <row r="394" spans="1:8">
      <c r="A394" s="65"/>
      <c r="B394" s="266"/>
      <c r="C394" s="266"/>
      <c r="D394" s="139"/>
      <c r="E394" s="113"/>
      <c r="F394" s="79"/>
      <c r="G394" s="79"/>
      <c r="H394" s="79"/>
    </row>
    <row r="395" spans="1:8">
      <c r="A395" s="65"/>
      <c r="B395" s="266"/>
      <c r="C395" s="266"/>
      <c r="D395" s="139"/>
      <c r="E395" s="113"/>
      <c r="F395" s="79"/>
      <c r="G395" s="79"/>
      <c r="H395" s="79"/>
    </row>
    <row r="396" spans="1:8">
      <c r="A396" s="65"/>
      <c r="B396" s="266"/>
      <c r="C396" s="266"/>
      <c r="D396" s="139"/>
      <c r="E396" s="113"/>
      <c r="F396" s="79"/>
      <c r="G396" s="79"/>
      <c r="H396" s="79"/>
    </row>
    <row r="397" spans="1:8">
      <c r="A397" s="65"/>
      <c r="B397" s="266"/>
      <c r="C397" s="266"/>
      <c r="D397" s="139"/>
      <c r="E397" s="113"/>
      <c r="F397" s="79"/>
      <c r="G397" s="79"/>
      <c r="H397" s="79"/>
    </row>
    <row r="398" spans="1:8">
      <c r="A398" s="65"/>
      <c r="B398" s="266"/>
      <c r="C398" s="266"/>
      <c r="D398" s="139"/>
      <c r="E398" s="113"/>
      <c r="F398" s="79"/>
      <c r="G398" s="79"/>
      <c r="H398" s="79"/>
    </row>
    <row r="399" spans="1:8">
      <c r="A399" s="65"/>
      <c r="B399" s="266"/>
      <c r="C399" s="266"/>
      <c r="D399" s="139"/>
      <c r="E399" s="113"/>
      <c r="F399" s="79"/>
      <c r="G399" s="79"/>
      <c r="H399" s="79"/>
    </row>
    <row r="400" spans="1:8">
      <c r="A400" s="65"/>
      <c r="B400" s="266"/>
      <c r="C400" s="266"/>
      <c r="D400" s="139"/>
      <c r="E400" s="113"/>
      <c r="F400" s="79"/>
      <c r="G400" s="79"/>
      <c r="H400" s="79"/>
    </row>
    <row r="401" spans="1:8">
      <c r="A401" s="65"/>
      <c r="B401" s="266"/>
      <c r="C401" s="266"/>
      <c r="D401" s="139"/>
      <c r="E401" s="113"/>
      <c r="F401" s="79"/>
      <c r="G401" s="79"/>
      <c r="H401" s="79"/>
    </row>
    <row r="402" spans="1:8">
      <c r="A402" s="65"/>
      <c r="B402" s="266"/>
      <c r="C402" s="266"/>
      <c r="D402" s="139"/>
      <c r="E402" s="113"/>
      <c r="F402" s="79"/>
      <c r="G402" s="79"/>
      <c r="H402" s="79"/>
    </row>
    <row r="403" spans="1:8">
      <c r="A403" s="65"/>
      <c r="B403" s="266"/>
      <c r="C403" s="266"/>
      <c r="D403" s="139"/>
      <c r="E403" s="113"/>
      <c r="F403" s="79"/>
      <c r="G403" s="79"/>
      <c r="H403" s="79"/>
    </row>
    <row r="404" spans="1:8">
      <c r="A404" s="65"/>
      <c r="B404" s="266"/>
      <c r="C404" s="266"/>
      <c r="D404" s="139"/>
      <c r="E404" s="113"/>
      <c r="F404" s="79"/>
      <c r="G404" s="79"/>
      <c r="H404" s="79"/>
    </row>
    <row r="405" spans="1:8">
      <c r="A405" s="65"/>
      <c r="B405" s="266"/>
      <c r="C405" s="266"/>
      <c r="D405" s="139"/>
      <c r="E405" s="113"/>
      <c r="F405" s="79"/>
      <c r="G405" s="79"/>
      <c r="H405" s="79"/>
    </row>
    <row r="406" spans="1:8">
      <c r="A406" s="65"/>
      <c r="B406" s="266"/>
      <c r="C406" s="266"/>
      <c r="D406" s="139"/>
      <c r="E406" s="113"/>
      <c r="F406" s="79"/>
      <c r="G406" s="79"/>
      <c r="H406" s="79"/>
    </row>
    <row r="407" spans="1:8">
      <c r="A407" s="65"/>
      <c r="B407" s="266"/>
      <c r="C407" s="266"/>
      <c r="D407" s="139"/>
      <c r="E407" s="113"/>
      <c r="F407" s="79"/>
      <c r="G407" s="79"/>
      <c r="H407" s="79"/>
    </row>
    <row r="408" spans="1:8">
      <c r="A408" s="65"/>
      <c r="B408" s="266"/>
      <c r="C408" s="266"/>
      <c r="D408" s="139"/>
      <c r="E408" s="113"/>
      <c r="F408" s="79"/>
      <c r="G408" s="79"/>
      <c r="H408" s="79"/>
    </row>
    <row r="409" spans="1:8">
      <c r="A409" s="65"/>
      <c r="B409" s="266"/>
      <c r="C409" s="266"/>
      <c r="D409" s="139"/>
      <c r="E409" s="113"/>
      <c r="F409" s="79"/>
      <c r="G409" s="79"/>
      <c r="H409" s="79"/>
    </row>
    <row r="410" spans="1:8">
      <c r="A410" s="65"/>
      <c r="B410" s="266"/>
      <c r="C410" s="266"/>
      <c r="D410" s="139"/>
      <c r="E410" s="113"/>
      <c r="F410" s="79"/>
      <c r="G410" s="79"/>
      <c r="H410" s="79"/>
    </row>
    <row r="411" spans="1:8">
      <c r="A411" s="65"/>
      <c r="B411" s="266"/>
      <c r="C411" s="266"/>
      <c r="D411" s="139"/>
      <c r="E411" s="113"/>
      <c r="F411" s="79"/>
      <c r="G411" s="79"/>
      <c r="H411" s="79"/>
    </row>
    <row r="412" spans="1:8">
      <c r="A412" s="65"/>
      <c r="B412" s="266"/>
      <c r="C412" s="266"/>
      <c r="D412" s="139"/>
      <c r="E412" s="113"/>
      <c r="F412" s="79"/>
      <c r="G412" s="79"/>
      <c r="H412" s="79"/>
    </row>
    <row r="413" spans="1:8">
      <c r="A413" s="65"/>
      <c r="B413" s="266"/>
      <c r="C413" s="266"/>
      <c r="D413" s="139"/>
      <c r="E413" s="113"/>
      <c r="F413" s="79"/>
      <c r="G413" s="79"/>
      <c r="H413" s="79"/>
    </row>
    <row r="414" spans="1:8">
      <c r="A414" s="65"/>
      <c r="B414" s="266"/>
      <c r="C414" s="266"/>
      <c r="D414" s="139"/>
      <c r="E414" s="113"/>
      <c r="F414" s="79"/>
      <c r="G414" s="79"/>
      <c r="H414" s="79"/>
    </row>
    <row r="415" spans="1:8">
      <c r="A415" s="65"/>
      <c r="B415" s="266"/>
      <c r="C415" s="266"/>
      <c r="D415" s="139"/>
      <c r="E415" s="113"/>
      <c r="F415" s="79"/>
      <c r="G415" s="79"/>
      <c r="H415" s="79"/>
    </row>
    <row r="416" spans="1:8">
      <c r="A416" s="65"/>
      <c r="B416" s="266"/>
      <c r="C416" s="266"/>
      <c r="D416" s="139"/>
      <c r="E416" s="113"/>
      <c r="F416" s="79"/>
      <c r="G416" s="79"/>
      <c r="H416" s="79"/>
    </row>
    <row r="417" spans="1:8">
      <c r="A417" s="65"/>
      <c r="B417" s="266"/>
      <c r="C417" s="266"/>
      <c r="D417" s="139"/>
      <c r="E417" s="113"/>
      <c r="F417" s="79"/>
      <c r="G417" s="79"/>
      <c r="H417" s="79"/>
    </row>
    <row r="418" spans="1:8">
      <c r="A418" s="65"/>
      <c r="B418" s="266"/>
      <c r="C418" s="266"/>
      <c r="D418" s="139"/>
      <c r="E418" s="113"/>
      <c r="F418" s="79"/>
      <c r="G418" s="79"/>
      <c r="H418" s="79"/>
    </row>
    <row r="419" spans="1:8">
      <c r="A419" s="65"/>
      <c r="B419" s="266"/>
      <c r="C419" s="266"/>
      <c r="D419" s="139"/>
      <c r="E419" s="113"/>
      <c r="F419" s="79"/>
      <c r="G419" s="79"/>
      <c r="H419" s="79"/>
    </row>
    <row r="420" spans="1:8">
      <c r="A420" s="65"/>
      <c r="B420" s="266"/>
      <c r="C420" s="266"/>
      <c r="D420" s="139"/>
      <c r="E420" s="113"/>
      <c r="F420" s="79"/>
      <c r="G420" s="79"/>
      <c r="H420" s="79"/>
    </row>
    <row r="421" spans="1:8">
      <c r="A421" s="65"/>
      <c r="B421" s="266"/>
      <c r="C421" s="266"/>
      <c r="D421" s="139"/>
      <c r="E421" s="113"/>
      <c r="F421" s="79"/>
      <c r="G421" s="79"/>
      <c r="H421" s="79"/>
    </row>
    <row r="422" spans="1:8">
      <c r="A422" s="65"/>
      <c r="B422" s="266"/>
      <c r="C422" s="266"/>
      <c r="D422" s="139"/>
      <c r="E422" s="113"/>
      <c r="F422" s="79"/>
      <c r="G422" s="79"/>
      <c r="H422" s="79"/>
    </row>
    <row r="423" spans="1:8">
      <c r="A423" s="65"/>
      <c r="B423" s="266"/>
      <c r="C423" s="266"/>
      <c r="D423" s="139"/>
      <c r="E423" s="113"/>
      <c r="F423" s="79"/>
      <c r="G423" s="79"/>
      <c r="H423" s="79"/>
    </row>
    <row r="424" spans="1:8">
      <c r="A424" s="65"/>
      <c r="B424" s="266"/>
      <c r="C424" s="266"/>
      <c r="D424" s="139"/>
      <c r="E424" s="113"/>
      <c r="F424" s="79"/>
      <c r="G424" s="79"/>
      <c r="H424" s="79"/>
    </row>
    <row r="425" spans="1:8">
      <c r="A425" s="65"/>
      <c r="B425" s="266"/>
      <c r="C425" s="266"/>
      <c r="D425" s="139"/>
      <c r="E425" s="113"/>
      <c r="F425" s="79"/>
      <c r="G425" s="79"/>
      <c r="H425" s="79"/>
    </row>
    <row r="426" spans="1:8">
      <c r="A426" s="65"/>
      <c r="B426" s="266"/>
      <c r="C426" s="266"/>
      <c r="D426" s="139"/>
      <c r="E426" s="113"/>
      <c r="F426" s="79"/>
      <c r="G426" s="79"/>
      <c r="H426" s="79"/>
    </row>
    <row r="427" spans="1:8">
      <c r="A427" s="65"/>
      <c r="B427" s="266"/>
      <c r="C427" s="266"/>
      <c r="D427" s="139"/>
      <c r="E427" s="113"/>
      <c r="F427" s="79"/>
      <c r="G427" s="79"/>
      <c r="H427" s="79"/>
    </row>
    <row r="428" spans="1:8">
      <c r="A428" s="65"/>
      <c r="B428" s="266"/>
      <c r="C428" s="266"/>
      <c r="D428" s="139"/>
      <c r="E428" s="113"/>
      <c r="F428" s="79"/>
      <c r="G428" s="79"/>
      <c r="H428" s="79"/>
    </row>
    <row r="429" spans="1:8">
      <c r="A429" s="65"/>
      <c r="B429" s="266"/>
      <c r="C429" s="266"/>
      <c r="D429" s="139"/>
      <c r="E429" s="113"/>
      <c r="F429" s="79"/>
      <c r="G429" s="79"/>
      <c r="H429" s="79"/>
    </row>
    <row r="430" spans="1:8">
      <c r="A430" s="65"/>
      <c r="B430" s="266"/>
      <c r="C430" s="266"/>
      <c r="D430" s="139"/>
      <c r="E430" s="113"/>
      <c r="F430" s="79"/>
      <c r="G430" s="79"/>
      <c r="H430" s="79"/>
    </row>
    <row r="431" spans="1:8">
      <c r="A431" s="65"/>
      <c r="B431" s="266"/>
      <c r="C431" s="266"/>
      <c r="D431" s="139"/>
      <c r="E431" s="113"/>
      <c r="F431" s="79"/>
      <c r="G431" s="79"/>
      <c r="H431" s="79"/>
    </row>
    <row r="432" spans="1:8">
      <c r="A432" s="65"/>
      <c r="B432" s="266"/>
      <c r="C432" s="266"/>
      <c r="D432" s="139"/>
      <c r="E432" s="113"/>
      <c r="F432" s="79"/>
      <c r="G432" s="79"/>
      <c r="H432" s="79"/>
    </row>
    <row r="433" spans="1:8">
      <c r="A433" s="65"/>
      <c r="B433" s="266"/>
      <c r="C433" s="266"/>
      <c r="D433" s="139"/>
      <c r="E433" s="113"/>
      <c r="F433" s="79"/>
      <c r="G433" s="79"/>
      <c r="H433" s="79"/>
    </row>
    <row r="434" spans="1:8">
      <c r="A434" s="65"/>
      <c r="B434" s="266"/>
      <c r="C434" s="266"/>
      <c r="D434" s="139"/>
      <c r="E434" s="113"/>
      <c r="F434" s="79"/>
      <c r="G434" s="79"/>
      <c r="H434" s="79"/>
    </row>
    <row r="435" spans="1:8">
      <c r="A435" s="65"/>
      <c r="B435" s="266"/>
      <c r="C435" s="266"/>
      <c r="D435" s="139"/>
      <c r="E435" s="113"/>
      <c r="F435" s="79"/>
      <c r="G435" s="79"/>
      <c r="H435" s="79"/>
    </row>
    <row r="436" spans="1:8">
      <c r="A436" s="65"/>
      <c r="B436" s="266"/>
      <c r="C436" s="266"/>
      <c r="D436" s="139"/>
      <c r="E436" s="113"/>
      <c r="F436" s="79"/>
      <c r="G436" s="79"/>
      <c r="H436" s="79"/>
    </row>
    <row r="437" spans="1:8">
      <c r="A437" s="65"/>
      <c r="B437" s="266"/>
      <c r="C437" s="266"/>
      <c r="D437" s="139"/>
      <c r="E437" s="113"/>
      <c r="F437" s="79"/>
      <c r="G437" s="79"/>
      <c r="H437" s="79"/>
    </row>
    <row r="438" spans="1:8">
      <c r="A438" s="65"/>
      <c r="B438" s="266"/>
      <c r="C438" s="266"/>
      <c r="D438" s="139"/>
      <c r="E438" s="113"/>
      <c r="F438" s="79"/>
      <c r="G438" s="79"/>
      <c r="H438" s="79"/>
    </row>
    <row r="439" spans="1:8">
      <c r="A439" s="65"/>
      <c r="B439" s="266"/>
      <c r="C439" s="266"/>
      <c r="D439" s="139"/>
      <c r="E439" s="113"/>
      <c r="F439" s="79"/>
      <c r="G439" s="79"/>
      <c r="H439" s="79"/>
    </row>
    <row r="440" spans="1:8">
      <c r="A440" s="65"/>
      <c r="B440" s="266"/>
      <c r="C440" s="266"/>
      <c r="D440" s="139"/>
      <c r="E440" s="113"/>
      <c r="F440" s="79"/>
      <c r="G440" s="79"/>
      <c r="H440" s="79"/>
    </row>
    <row r="441" spans="1:8">
      <c r="A441" s="65"/>
      <c r="B441" s="266"/>
      <c r="C441" s="266"/>
      <c r="D441" s="139"/>
      <c r="E441" s="113"/>
      <c r="F441" s="79"/>
      <c r="G441" s="79"/>
      <c r="H441" s="79"/>
    </row>
    <row r="442" spans="1:8">
      <c r="A442" s="65"/>
      <c r="B442" s="266"/>
      <c r="C442" s="266"/>
      <c r="D442" s="139"/>
      <c r="E442" s="113"/>
      <c r="F442" s="79"/>
      <c r="G442" s="79"/>
      <c r="H442" s="79"/>
    </row>
    <row r="443" spans="1:8">
      <c r="A443" s="65"/>
      <c r="B443" s="266"/>
      <c r="C443" s="266"/>
      <c r="D443" s="139"/>
      <c r="E443" s="113"/>
      <c r="F443" s="79"/>
      <c r="G443" s="79"/>
      <c r="H443" s="79"/>
    </row>
    <row r="444" spans="1:8">
      <c r="A444" s="65"/>
      <c r="B444" s="266"/>
      <c r="C444" s="266"/>
      <c r="D444" s="139"/>
      <c r="E444" s="113"/>
      <c r="F444" s="79"/>
      <c r="G444" s="79"/>
      <c r="H444" s="79"/>
    </row>
    <row r="445" spans="1:8">
      <c r="A445" s="65"/>
      <c r="B445" s="266"/>
      <c r="C445" s="266"/>
      <c r="D445" s="139"/>
      <c r="E445" s="113"/>
      <c r="F445" s="79"/>
      <c r="G445" s="79"/>
      <c r="H445" s="79"/>
    </row>
    <row r="446" spans="1:8">
      <c r="A446" s="65"/>
      <c r="B446" s="266"/>
      <c r="C446" s="266"/>
      <c r="D446" s="139"/>
      <c r="E446" s="113"/>
      <c r="F446" s="79"/>
      <c r="G446" s="79"/>
      <c r="H446" s="79"/>
    </row>
    <row r="447" spans="1:8">
      <c r="A447" s="65"/>
      <c r="B447" s="266"/>
      <c r="C447" s="266"/>
      <c r="D447" s="139"/>
      <c r="E447" s="113"/>
      <c r="F447" s="79"/>
      <c r="G447" s="79"/>
      <c r="H447" s="79"/>
    </row>
    <row r="448" spans="1:8">
      <c r="A448" s="65"/>
      <c r="B448" s="266"/>
      <c r="C448" s="266"/>
      <c r="D448" s="139"/>
      <c r="E448" s="113"/>
      <c r="F448" s="79"/>
      <c r="G448" s="79"/>
      <c r="H448" s="79"/>
    </row>
    <row r="449" spans="1:8">
      <c r="A449" s="65"/>
      <c r="B449" s="266"/>
      <c r="C449" s="266"/>
      <c r="D449" s="139"/>
      <c r="E449" s="113"/>
      <c r="F449" s="79"/>
      <c r="G449" s="79"/>
      <c r="H449" s="79"/>
    </row>
    <row r="450" spans="1:8">
      <c r="A450" s="65"/>
      <c r="B450" s="266"/>
      <c r="C450" s="266"/>
      <c r="D450" s="139"/>
      <c r="E450" s="113"/>
      <c r="F450" s="79"/>
      <c r="G450" s="79"/>
      <c r="H450" s="79"/>
    </row>
    <row r="451" spans="1:8">
      <c r="A451" s="65"/>
      <c r="B451" s="266"/>
      <c r="C451" s="266"/>
      <c r="D451" s="139"/>
      <c r="E451" s="113"/>
      <c r="F451" s="79"/>
      <c r="G451" s="79"/>
      <c r="H451" s="79"/>
    </row>
    <row r="452" spans="1:8">
      <c r="A452" s="65"/>
      <c r="B452" s="266"/>
      <c r="C452" s="266"/>
      <c r="D452" s="139"/>
      <c r="E452" s="113"/>
      <c r="F452" s="79"/>
      <c r="G452" s="79"/>
      <c r="H452" s="79"/>
    </row>
    <row r="453" spans="1:8">
      <c r="A453" s="65"/>
      <c r="B453" s="266"/>
      <c r="C453" s="266"/>
      <c r="D453" s="139"/>
      <c r="E453" s="113"/>
      <c r="F453" s="79"/>
      <c r="G453" s="79"/>
      <c r="H453" s="79"/>
    </row>
    <row r="454" spans="1:8">
      <c r="A454" s="65"/>
      <c r="B454" s="266"/>
      <c r="C454" s="266"/>
      <c r="D454" s="139"/>
      <c r="E454" s="113"/>
      <c r="F454" s="79"/>
      <c r="G454" s="79"/>
      <c r="H454" s="79"/>
    </row>
    <row r="455" spans="1:8">
      <c r="A455" s="65"/>
      <c r="B455" s="266"/>
      <c r="C455" s="266"/>
      <c r="D455" s="139"/>
      <c r="E455" s="113"/>
      <c r="F455" s="79"/>
      <c r="G455" s="79"/>
      <c r="H455" s="79"/>
    </row>
    <row r="456" spans="1:8">
      <c r="A456" s="65"/>
      <c r="B456" s="266"/>
      <c r="C456" s="266"/>
      <c r="D456" s="139"/>
      <c r="E456" s="113"/>
      <c r="F456" s="79"/>
      <c r="G456" s="79"/>
      <c r="H456" s="79"/>
    </row>
    <row r="457" spans="1:8">
      <c r="A457" s="65"/>
      <c r="B457" s="266"/>
      <c r="C457" s="266"/>
      <c r="D457" s="139"/>
      <c r="E457" s="113"/>
      <c r="F457" s="79"/>
      <c r="G457" s="79"/>
      <c r="H457" s="79"/>
    </row>
    <row r="458" spans="1:8">
      <c r="A458" s="65"/>
      <c r="B458" s="266"/>
      <c r="C458" s="266"/>
      <c r="D458" s="139"/>
      <c r="E458" s="113"/>
      <c r="F458" s="79"/>
      <c r="G458" s="79"/>
      <c r="H458" s="79"/>
    </row>
    <row r="459" spans="1:8">
      <c r="A459" s="65"/>
      <c r="B459" s="266"/>
      <c r="C459" s="266"/>
      <c r="D459" s="139"/>
      <c r="E459" s="113"/>
      <c r="F459" s="79"/>
      <c r="G459" s="79"/>
      <c r="H459" s="79"/>
    </row>
    <row r="460" spans="1:8">
      <c r="A460" s="65"/>
      <c r="B460" s="266"/>
      <c r="C460" s="266"/>
      <c r="D460" s="139"/>
      <c r="E460" s="113"/>
      <c r="F460" s="79"/>
      <c r="G460" s="79"/>
      <c r="H460" s="79"/>
    </row>
    <row r="461" spans="1:8">
      <c r="A461" s="65"/>
      <c r="B461" s="266"/>
      <c r="C461" s="266"/>
      <c r="D461" s="139"/>
      <c r="E461" s="113"/>
      <c r="F461" s="79"/>
      <c r="G461" s="79"/>
      <c r="H461" s="79"/>
    </row>
    <row r="462" spans="1:8">
      <c r="A462" s="65"/>
      <c r="B462" s="266"/>
      <c r="C462" s="266"/>
      <c r="D462" s="139"/>
      <c r="E462" s="113"/>
      <c r="F462" s="79"/>
      <c r="G462" s="79"/>
      <c r="H462" s="79"/>
    </row>
    <row r="463" spans="1:8">
      <c r="A463" s="65"/>
      <c r="B463" s="266"/>
      <c r="C463" s="266"/>
      <c r="D463" s="139"/>
      <c r="E463" s="113"/>
      <c r="F463" s="79"/>
      <c r="G463" s="79"/>
      <c r="H463" s="79"/>
    </row>
    <row r="464" spans="1:8">
      <c r="A464" s="65"/>
      <c r="B464" s="266"/>
      <c r="C464" s="266"/>
      <c r="D464" s="139"/>
      <c r="E464" s="113"/>
      <c r="F464" s="79"/>
      <c r="G464" s="79"/>
      <c r="H464" s="79"/>
    </row>
    <row r="465" spans="1:8">
      <c r="A465" s="65"/>
      <c r="B465" s="266"/>
      <c r="C465" s="266"/>
      <c r="D465" s="139"/>
      <c r="E465" s="113"/>
      <c r="F465" s="79"/>
      <c r="G465" s="79"/>
      <c r="H465" s="79"/>
    </row>
    <row r="466" spans="1:8">
      <c r="A466" s="65"/>
      <c r="B466" s="266"/>
      <c r="C466" s="266"/>
      <c r="D466" s="139"/>
      <c r="E466" s="113"/>
      <c r="F466" s="79"/>
      <c r="G466" s="79"/>
      <c r="H466" s="79"/>
    </row>
    <row r="467" spans="1:8">
      <c r="A467" s="65"/>
      <c r="B467" s="266"/>
      <c r="C467" s="266"/>
      <c r="D467" s="139"/>
      <c r="E467" s="113"/>
      <c r="F467" s="79"/>
      <c r="G467" s="79"/>
      <c r="H467" s="79"/>
    </row>
    <row r="468" spans="1:8">
      <c r="A468" s="65"/>
      <c r="B468" s="266"/>
      <c r="C468" s="266"/>
      <c r="D468" s="139"/>
      <c r="E468" s="113"/>
      <c r="F468" s="79"/>
      <c r="G468" s="79"/>
      <c r="H468" s="79"/>
    </row>
    <row r="469" spans="1:8">
      <c r="A469" s="65"/>
      <c r="B469" s="266"/>
      <c r="C469" s="266"/>
      <c r="D469" s="139"/>
      <c r="E469" s="113"/>
      <c r="F469" s="79"/>
      <c r="G469" s="79"/>
      <c r="H469" s="79"/>
    </row>
    <row r="470" spans="1:8">
      <c r="A470" s="65"/>
      <c r="B470" s="266"/>
      <c r="C470" s="266"/>
      <c r="D470" s="139"/>
      <c r="E470" s="113"/>
      <c r="F470" s="79"/>
      <c r="G470" s="79"/>
      <c r="H470" s="79"/>
    </row>
    <row r="471" spans="1:8">
      <c r="A471" s="65"/>
      <c r="B471" s="266"/>
      <c r="C471" s="266"/>
      <c r="D471" s="139"/>
      <c r="E471" s="113"/>
      <c r="F471" s="79"/>
      <c r="G471" s="79"/>
      <c r="H471" s="79"/>
    </row>
    <row r="472" spans="1:8">
      <c r="A472" s="65"/>
      <c r="B472" s="266"/>
      <c r="C472" s="266"/>
      <c r="D472" s="139"/>
      <c r="E472" s="113"/>
      <c r="F472" s="79"/>
      <c r="G472" s="79"/>
      <c r="H472" s="79"/>
    </row>
    <row r="473" spans="1:8">
      <c r="A473" s="65"/>
      <c r="B473" s="266"/>
      <c r="C473" s="266"/>
      <c r="D473" s="139"/>
      <c r="E473" s="113"/>
      <c r="F473" s="79"/>
      <c r="G473" s="79"/>
      <c r="H473" s="79"/>
    </row>
    <row r="474" spans="1:8">
      <c r="A474" s="65"/>
      <c r="B474" s="266"/>
      <c r="C474" s="266"/>
      <c r="D474" s="139"/>
      <c r="E474" s="113"/>
      <c r="F474" s="79"/>
      <c r="G474" s="79"/>
      <c r="H474" s="79"/>
    </row>
    <row r="475" spans="1:8">
      <c r="A475" s="65"/>
      <c r="B475" s="266"/>
      <c r="C475" s="266"/>
      <c r="D475" s="139"/>
      <c r="E475" s="113"/>
      <c r="F475" s="79"/>
      <c r="G475" s="79"/>
      <c r="H475" s="79"/>
    </row>
    <row r="476" spans="1:8">
      <c r="A476" s="65"/>
      <c r="B476" s="266"/>
      <c r="C476" s="266"/>
      <c r="D476" s="139"/>
      <c r="E476" s="113"/>
      <c r="F476" s="79"/>
      <c r="G476" s="79"/>
      <c r="H476" s="79"/>
    </row>
    <row r="477" spans="1:8">
      <c r="A477" s="65"/>
      <c r="B477" s="266"/>
      <c r="C477" s="266"/>
      <c r="D477" s="139"/>
      <c r="E477" s="113"/>
      <c r="F477" s="79"/>
      <c r="G477" s="79"/>
      <c r="H477" s="79"/>
    </row>
    <row r="478" spans="1:8">
      <c r="A478" s="65"/>
      <c r="B478" s="266"/>
      <c r="C478" s="266"/>
      <c r="D478" s="139"/>
      <c r="E478" s="113"/>
      <c r="F478" s="79"/>
      <c r="G478" s="79"/>
      <c r="H478" s="79"/>
    </row>
    <row r="479" spans="1:8">
      <c r="A479" s="65"/>
      <c r="B479" s="266"/>
      <c r="C479" s="266"/>
      <c r="D479" s="139"/>
      <c r="E479" s="113"/>
      <c r="F479" s="79"/>
      <c r="G479" s="79"/>
      <c r="H479" s="79"/>
    </row>
    <row r="480" spans="1:8">
      <c r="A480" s="65"/>
      <c r="B480" s="266"/>
      <c r="C480" s="266"/>
      <c r="D480" s="139"/>
      <c r="E480" s="113"/>
      <c r="F480" s="79"/>
      <c r="G480" s="79"/>
      <c r="H480" s="79"/>
    </row>
    <row r="481" spans="1:8">
      <c r="A481" s="65"/>
      <c r="B481" s="266"/>
      <c r="C481" s="266"/>
      <c r="D481" s="139"/>
      <c r="E481" s="113"/>
      <c r="F481" s="79"/>
      <c r="G481" s="79"/>
      <c r="H481" s="79"/>
    </row>
    <row r="482" spans="1:8">
      <c r="A482" s="65"/>
      <c r="B482" s="266"/>
      <c r="C482" s="266"/>
      <c r="D482" s="139"/>
      <c r="E482" s="113"/>
      <c r="F482" s="79"/>
      <c r="G482" s="79"/>
      <c r="H482" s="79"/>
    </row>
    <row r="483" spans="1:8">
      <c r="A483" s="65"/>
      <c r="B483" s="266"/>
      <c r="C483" s="266"/>
      <c r="D483" s="139"/>
      <c r="E483" s="113"/>
      <c r="F483" s="79"/>
      <c r="G483" s="79"/>
      <c r="H483" s="79"/>
    </row>
    <row r="484" spans="1:8">
      <c r="A484" s="65"/>
      <c r="B484" s="266"/>
      <c r="C484" s="266"/>
      <c r="D484" s="139"/>
      <c r="E484" s="113"/>
      <c r="F484" s="79"/>
      <c r="G484" s="79"/>
      <c r="H484" s="79"/>
    </row>
    <row r="485" spans="1:8">
      <c r="A485" s="65"/>
      <c r="B485" s="266"/>
      <c r="C485" s="266"/>
      <c r="D485" s="139"/>
      <c r="E485" s="113"/>
      <c r="F485" s="79"/>
      <c r="G485" s="79"/>
      <c r="H485" s="79"/>
    </row>
    <row r="486" spans="1:8">
      <c r="A486" s="65"/>
      <c r="B486" s="266"/>
      <c r="C486" s="266"/>
      <c r="D486" s="139"/>
      <c r="E486" s="113"/>
      <c r="F486" s="79"/>
      <c r="G486" s="79"/>
      <c r="H486" s="79"/>
    </row>
    <row r="487" spans="1:8">
      <c r="A487" s="65"/>
      <c r="B487" s="266"/>
      <c r="C487" s="266"/>
      <c r="D487" s="139"/>
      <c r="E487" s="113"/>
      <c r="F487" s="79"/>
      <c r="G487" s="79"/>
      <c r="H487" s="79"/>
    </row>
    <row r="488" spans="1:8">
      <c r="A488" s="65"/>
      <c r="B488" s="266"/>
      <c r="C488" s="266"/>
      <c r="D488" s="139"/>
      <c r="E488" s="113"/>
      <c r="F488" s="79"/>
      <c r="G488" s="79"/>
      <c r="H488" s="79"/>
    </row>
    <row r="489" spans="1:8">
      <c r="A489" s="65"/>
      <c r="B489" s="266"/>
      <c r="C489" s="266"/>
      <c r="D489" s="139"/>
      <c r="E489" s="113"/>
      <c r="F489" s="79"/>
      <c r="G489" s="79"/>
      <c r="H489" s="79"/>
    </row>
    <row r="490" spans="1:8">
      <c r="A490" s="65"/>
      <c r="B490" s="266"/>
      <c r="C490" s="266"/>
      <c r="D490" s="139"/>
      <c r="E490" s="113"/>
      <c r="F490" s="79"/>
      <c r="G490" s="79"/>
      <c r="H490" s="79"/>
    </row>
    <row r="491" spans="1:8">
      <c r="A491" s="65"/>
      <c r="B491" s="266"/>
      <c r="C491" s="266"/>
      <c r="D491" s="139"/>
      <c r="E491" s="113"/>
      <c r="F491" s="79"/>
      <c r="G491" s="79"/>
      <c r="H491" s="79"/>
    </row>
    <row r="492" spans="1:8">
      <c r="A492" s="65"/>
      <c r="B492" s="266"/>
      <c r="C492" s="266"/>
      <c r="D492" s="139"/>
      <c r="E492" s="113"/>
      <c r="F492" s="79"/>
      <c r="G492" s="79"/>
      <c r="H492" s="79"/>
    </row>
    <row r="493" spans="1:8">
      <c r="A493" s="65"/>
      <c r="B493" s="266"/>
      <c r="C493" s="266"/>
      <c r="D493" s="139"/>
      <c r="E493" s="113"/>
      <c r="F493" s="79"/>
      <c r="G493" s="79"/>
      <c r="H493" s="79"/>
    </row>
    <row r="494" spans="1:8">
      <c r="A494" s="65"/>
      <c r="B494" s="266"/>
      <c r="C494" s="266"/>
      <c r="D494" s="139"/>
      <c r="E494" s="113"/>
      <c r="F494" s="79"/>
      <c r="G494" s="79"/>
      <c r="H494" s="79"/>
    </row>
    <row r="495" spans="1:8">
      <c r="A495" s="65"/>
      <c r="B495" s="266"/>
      <c r="C495" s="266"/>
      <c r="D495" s="139"/>
      <c r="E495" s="113"/>
      <c r="F495" s="79"/>
      <c r="G495" s="79"/>
      <c r="H495" s="79"/>
    </row>
    <row r="496" spans="1:8">
      <c r="A496" s="65"/>
      <c r="B496" s="266"/>
      <c r="C496" s="266"/>
      <c r="D496" s="139"/>
      <c r="E496" s="113"/>
      <c r="F496" s="79"/>
      <c r="G496" s="79"/>
      <c r="H496" s="79"/>
    </row>
    <row r="497" spans="1:8">
      <c r="A497" s="65"/>
      <c r="B497" s="266"/>
      <c r="C497" s="266"/>
      <c r="D497" s="139"/>
      <c r="E497" s="113"/>
      <c r="F497" s="79"/>
      <c r="G497" s="79"/>
      <c r="H497" s="79"/>
    </row>
    <row r="498" spans="1:8">
      <c r="A498" s="65"/>
      <c r="B498" s="266"/>
      <c r="C498" s="266"/>
      <c r="D498" s="139"/>
      <c r="E498" s="113"/>
      <c r="F498" s="79"/>
      <c r="G498" s="79"/>
      <c r="H498" s="79"/>
    </row>
    <row r="499" spans="1:8">
      <c r="A499" s="65"/>
      <c r="B499" s="266"/>
      <c r="C499" s="266"/>
      <c r="D499" s="139"/>
      <c r="E499" s="113"/>
      <c r="F499" s="79"/>
      <c r="G499" s="79"/>
      <c r="H499" s="79"/>
    </row>
    <row r="500" spans="1:8">
      <c r="A500" s="65"/>
      <c r="B500" s="266"/>
      <c r="C500" s="266"/>
      <c r="D500" s="139"/>
      <c r="E500" s="113"/>
      <c r="F500" s="79"/>
      <c r="G500" s="79"/>
      <c r="H500" s="79"/>
    </row>
    <row r="501" spans="1:8">
      <c r="A501" s="65"/>
      <c r="B501" s="266"/>
      <c r="C501" s="266"/>
      <c r="D501" s="139"/>
      <c r="E501" s="113"/>
      <c r="F501" s="79"/>
      <c r="G501" s="79"/>
      <c r="H501" s="79"/>
    </row>
    <row r="502" spans="1:8">
      <c r="A502" s="65"/>
      <c r="B502" s="266"/>
      <c r="C502" s="266"/>
      <c r="D502" s="139"/>
      <c r="E502" s="113"/>
      <c r="F502" s="79"/>
      <c r="G502" s="79"/>
      <c r="H502" s="79"/>
    </row>
    <row r="503" spans="1:8">
      <c r="A503" s="65"/>
      <c r="B503" s="266"/>
      <c r="C503" s="266"/>
      <c r="D503" s="139"/>
      <c r="E503" s="113"/>
      <c r="F503" s="79"/>
      <c r="G503" s="79"/>
      <c r="H503" s="79"/>
    </row>
    <row r="504" spans="1:8">
      <c r="A504" s="65"/>
      <c r="B504" s="266"/>
      <c r="C504" s="266"/>
      <c r="D504" s="139"/>
      <c r="E504" s="113"/>
      <c r="F504" s="79"/>
      <c r="G504" s="79"/>
      <c r="H504" s="79"/>
    </row>
    <row r="505" spans="1:8">
      <c r="A505" s="65"/>
      <c r="B505" s="266"/>
      <c r="C505" s="266"/>
      <c r="D505" s="139"/>
      <c r="E505" s="113"/>
      <c r="F505" s="79"/>
      <c r="G505" s="79"/>
      <c r="H505" s="79"/>
    </row>
    <row r="506" spans="1:8">
      <c r="A506" s="65"/>
      <c r="B506" s="266"/>
      <c r="C506" s="266"/>
      <c r="D506" s="139"/>
      <c r="E506" s="113"/>
      <c r="F506" s="79"/>
      <c r="G506" s="79"/>
      <c r="H506" s="79"/>
    </row>
    <row r="507" spans="1:8">
      <c r="A507" s="65"/>
      <c r="B507" s="266"/>
      <c r="C507" s="266"/>
      <c r="D507" s="139"/>
      <c r="E507" s="113"/>
      <c r="F507" s="79"/>
      <c r="G507" s="79"/>
      <c r="H507" s="79"/>
    </row>
    <row r="508" spans="1:8">
      <c r="A508" s="65"/>
      <c r="B508" s="266"/>
      <c r="C508" s="266"/>
      <c r="D508" s="139"/>
      <c r="E508" s="113"/>
      <c r="F508" s="79"/>
      <c r="G508" s="79"/>
      <c r="H508" s="79"/>
    </row>
    <row r="509" spans="1:8">
      <c r="A509" s="65"/>
      <c r="B509" s="266"/>
      <c r="C509" s="266"/>
      <c r="D509" s="139"/>
      <c r="E509" s="113"/>
      <c r="F509" s="79"/>
      <c r="G509" s="79"/>
      <c r="H509" s="79"/>
    </row>
    <row r="510" spans="1:8">
      <c r="A510" s="65"/>
      <c r="B510" s="266"/>
      <c r="C510" s="266"/>
      <c r="D510" s="139"/>
      <c r="E510" s="113"/>
      <c r="F510" s="79"/>
      <c r="G510" s="79"/>
      <c r="H510" s="79"/>
    </row>
    <row r="511" spans="1:8">
      <c r="A511" s="65"/>
      <c r="B511" s="266"/>
      <c r="C511" s="266"/>
      <c r="D511" s="139"/>
      <c r="E511" s="113"/>
      <c r="F511" s="79"/>
      <c r="G511" s="79"/>
      <c r="H511" s="79"/>
    </row>
    <row r="512" spans="1:8">
      <c r="A512" s="65"/>
      <c r="B512" s="266"/>
      <c r="C512" s="266"/>
      <c r="D512" s="139"/>
      <c r="E512" s="113"/>
      <c r="F512" s="79"/>
      <c r="G512" s="79"/>
      <c r="H512" s="79"/>
    </row>
    <row r="513" spans="1:8">
      <c r="A513" s="65"/>
      <c r="B513" s="266"/>
      <c r="C513" s="266"/>
      <c r="D513" s="139"/>
      <c r="E513" s="113"/>
      <c r="F513" s="79"/>
      <c r="G513" s="79"/>
      <c r="H513" s="79"/>
    </row>
    <row r="514" spans="1:8">
      <c r="A514" s="65"/>
      <c r="B514" s="266"/>
      <c r="C514" s="266"/>
      <c r="D514" s="139"/>
      <c r="E514" s="113"/>
      <c r="F514" s="79"/>
      <c r="G514" s="79"/>
      <c r="H514" s="79"/>
    </row>
    <row r="515" spans="1:8">
      <c r="A515" s="65"/>
      <c r="B515" s="266"/>
      <c r="C515" s="266"/>
      <c r="D515" s="139"/>
      <c r="E515" s="113"/>
      <c r="F515" s="79"/>
      <c r="G515" s="79"/>
      <c r="H515" s="79"/>
    </row>
    <row r="516" spans="1:8">
      <c r="A516" s="65"/>
      <c r="B516" s="266"/>
      <c r="C516" s="266"/>
      <c r="D516" s="139"/>
      <c r="E516" s="113"/>
      <c r="F516" s="79"/>
      <c r="G516" s="79"/>
      <c r="H516" s="79"/>
    </row>
    <row r="517" spans="1:8">
      <c r="A517" s="65"/>
      <c r="B517" s="266"/>
      <c r="C517" s="266"/>
      <c r="D517" s="139"/>
      <c r="E517" s="113"/>
      <c r="F517" s="79"/>
      <c r="G517" s="79"/>
      <c r="H517" s="79"/>
    </row>
    <row r="518" spans="1:8">
      <c r="A518" s="65"/>
      <c r="B518" s="266"/>
      <c r="C518" s="266"/>
      <c r="D518" s="139"/>
      <c r="E518" s="113"/>
      <c r="F518" s="79"/>
      <c r="G518" s="79"/>
      <c r="H518" s="79"/>
    </row>
    <row r="519" spans="1:8">
      <c r="A519" s="65"/>
      <c r="B519" s="266"/>
      <c r="C519" s="266"/>
      <c r="D519" s="139"/>
      <c r="E519" s="113"/>
      <c r="F519" s="79"/>
      <c r="G519" s="79"/>
      <c r="H519" s="79"/>
    </row>
    <row r="520" spans="1:8">
      <c r="A520" s="65"/>
      <c r="B520" s="266"/>
      <c r="C520" s="266"/>
      <c r="D520" s="139"/>
      <c r="E520" s="113"/>
      <c r="F520" s="79"/>
      <c r="G520" s="79"/>
      <c r="H520" s="79"/>
    </row>
    <row r="521" spans="1:8">
      <c r="A521" s="65"/>
      <c r="B521" s="266"/>
      <c r="C521" s="266"/>
      <c r="D521" s="139"/>
      <c r="E521" s="113"/>
      <c r="F521" s="79"/>
      <c r="G521" s="79"/>
      <c r="H521" s="79"/>
    </row>
    <row r="522" spans="1:8">
      <c r="A522" s="65"/>
      <c r="B522" s="266"/>
      <c r="C522" s="266"/>
      <c r="D522" s="139"/>
      <c r="E522" s="113"/>
      <c r="F522" s="79"/>
      <c r="G522" s="79"/>
      <c r="H522" s="79"/>
    </row>
    <row r="523" spans="1:8">
      <c r="A523" s="65"/>
      <c r="B523" s="266"/>
      <c r="C523" s="266"/>
      <c r="D523" s="139"/>
      <c r="E523" s="113"/>
      <c r="F523" s="79"/>
      <c r="G523" s="79"/>
      <c r="H523" s="79"/>
    </row>
    <row r="524" spans="1:8">
      <c r="A524" s="65"/>
      <c r="B524" s="266"/>
      <c r="C524" s="266"/>
      <c r="D524" s="139"/>
      <c r="E524" s="113"/>
      <c r="F524" s="79"/>
      <c r="G524" s="79"/>
      <c r="H524" s="79"/>
    </row>
    <row r="525" spans="1:8">
      <c r="A525" s="65"/>
      <c r="B525" s="266"/>
      <c r="C525" s="266"/>
      <c r="D525" s="139"/>
      <c r="E525" s="113"/>
      <c r="F525" s="79"/>
      <c r="G525" s="79"/>
      <c r="H525" s="79"/>
    </row>
    <row r="526" spans="1:8">
      <c r="A526" s="65"/>
      <c r="B526" s="266"/>
      <c r="C526" s="266"/>
      <c r="D526" s="139"/>
      <c r="E526" s="113"/>
      <c r="F526" s="79"/>
      <c r="G526" s="79"/>
      <c r="H526" s="79"/>
    </row>
    <row r="527" spans="1:8">
      <c r="A527" s="65"/>
      <c r="B527" s="266"/>
      <c r="C527" s="266"/>
      <c r="D527" s="139"/>
      <c r="E527" s="113"/>
      <c r="F527" s="79"/>
      <c r="G527" s="79"/>
      <c r="H527" s="79"/>
    </row>
    <row r="528" spans="1:8">
      <c r="A528" s="65"/>
      <c r="B528" s="266"/>
      <c r="C528" s="266"/>
      <c r="D528" s="139"/>
      <c r="E528" s="113"/>
      <c r="F528" s="79"/>
      <c r="G528" s="79"/>
      <c r="H528" s="79"/>
    </row>
    <row r="529" spans="1:8">
      <c r="A529" s="65"/>
      <c r="B529" s="266"/>
      <c r="C529" s="266"/>
      <c r="D529" s="139"/>
      <c r="E529" s="113"/>
      <c r="F529" s="79"/>
      <c r="G529" s="79"/>
      <c r="H529" s="79"/>
    </row>
    <row r="530" spans="1:8">
      <c r="A530" s="65"/>
      <c r="B530" s="266"/>
      <c r="C530" s="266"/>
      <c r="D530" s="139"/>
      <c r="E530" s="113"/>
      <c r="F530" s="79"/>
      <c r="G530" s="79"/>
      <c r="H530" s="79"/>
    </row>
    <row r="531" spans="1:8">
      <c r="A531" s="65"/>
      <c r="B531" s="266"/>
      <c r="C531" s="266"/>
      <c r="D531" s="139"/>
      <c r="E531" s="113"/>
      <c r="F531" s="79"/>
      <c r="G531" s="79"/>
      <c r="H531" s="79"/>
    </row>
    <row r="532" spans="1:8">
      <c r="A532" s="65"/>
      <c r="B532" s="266"/>
      <c r="C532" s="266"/>
      <c r="D532" s="139"/>
      <c r="E532" s="113"/>
      <c r="F532" s="79"/>
      <c r="G532" s="79"/>
      <c r="H532" s="79"/>
    </row>
    <row r="533" spans="1:8">
      <c r="A533" s="65"/>
      <c r="B533" s="266"/>
      <c r="C533" s="266"/>
      <c r="D533" s="139"/>
      <c r="E533" s="113"/>
      <c r="F533" s="79"/>
      <c r="G533" s="79"/>
      <c r="H533" s="79"/>
    </row>
    <row r="534" spans="1:8">
      <c r="A534" s="65"/>
      <c r="B534" s="266"/>
      <c r="C534" s="266"/>
      <c r="D534" s="139"/>
      <c r="E534" s="113"/>
      <c r="F534" s="79"/>
      <c r="G534" s="79"/>
      <c r="H534" s="79"/>
    </row>
    <row r="535" spans="1:8">
      <c r="A535" s="65"/>
      <c r="B535" s="266"/>
      <c r="C535" s="266"/>
      <c r="D535" s="139"/>
      <c r="E535" s="113"/>
      <c r="F535" s="79"/>
      <c r="G535" s="79"/>
      <c r="H535" s="79"/>
    </row>
    <row r="536" spans="1:8">
      <c r="A536" s="65"/>
      <c r="B536" s="266"/>
      <c r="C536" s="266"/>
      <c r="D536" s="139"/>
      <c r="E536" s="113"/>
      <c r="F536" s="79"/>
      <c r="G536" s="79"/>
      <c r="H536" s="79"/>
    </row>
    <row r="537" spans="1:8">
      <c r="A537" s="65"/>
      <c r="B537" s="266"/>
      <c r="C537" s="266"/>
      <c r="D537" s="139"/>
      <c r="E537" s="113"/>
      <c r="F537" s="79"/>
      <c r="G537" s="79"/>
      <c r="H537" s="79"/>
    </row>
    <row r="538" spans="1:8">
      <c r="A538" s="65"/>
      <c r="B538" s="266"/>
      <c r="C538" s="266"/>
      <c r="D538" s="139"/>
      <c r="E538" s="113"/>
      <c r="F538" s="79"/>
      <c r="G538" s="79"/>
      <c r="H538" s="79"/>
    </row>
    <row r="539" spans="1:8">
      <c r="A539" s="65"/>
      <c r="B539" s="266"/>
      <c r="C539" s="266"/>
      <c r="D539" s="139"/>
      <c r="E539" s="113"/>
      <c r="F539" s="79"/>
      <c r="G539" s="79"/>
      <c r="H539" s="79"/>
    </row>
    <row r="540" spans="1:8">
      <c r="A540" s="65"/>
      <c r="B540" s="266"/>
      <c r="C540" s="266"/>
      <c r="D540" s="139"/>
      <c r="E540" s="113"/>
      <c r="F540" s="79"/>
      <c r="G540" s="79"/>
      <c r="H540" s="79"/>
    </row>
    <row r="541" spans="1:8">
      <c r="A541" s="65"/>
      <c r="B541" s="266"/>
      <c r="C541" s="266"/>
      <c r="D541" s="139"/>
      <c r="E541" s="113"/>
      <c r="F541" s="79"/>
      <c r="G541" s="79"/>
      <c r="H541" s="79"/>
    </row>
    <row r="542" spans="1:8">
      <c r="A542" s="65"/>
      <c r="B542" s="266"/>
      <c r="C542" s="266"/>
      <c r="D542" s="139"/>
      <c r="E542" s="113"/>
      <c r="F542" s="79"/>
      <c r="G542" s="79"/>
      <c r="H542" s="79"/>
    </row>
    <row r="543" spans="1:8">
      <c r="A543" s="65"/>
      <c r="B543" s="266"/>
      <c r="C543" s="266"/>
      <c r="D543" s="139"/>
      <c r="E543" s="113"/>
      <c r="F543" s="79"/>
      <c r="G543" s="79"/>
      <c r="H543" s="79"/>
    </row>
    <row r="544" spans="1:8">
      <c r="A544" s="65"/>
      <c r="B544" s="266"/>
      <c r="C544" s="266"/>
      <c r="D544" s="139"/>
      <c r="E544" s="113"/>
      <c r="F544" s="79"/>
      <c r="G544" s="79"/>
      <c r="H544" s="79"/>
    </row>
    <row r="545" spans="1:8">
      <c r="A545" s="65"/>
      <c r="B545" s="266"/>
      <c r="C545" s="266"/>
      <c r="D545" s="139"/>
      <c r="E545" s="113"/>
      <c r="F545" s="79"/>
      <c r="G545" s="79"/>
      <c r="H545" s="79"/>
    </row>
    <row r="546" spans="1:8">
      <c r="A546" s="65"/>
      <c r="B546" s="266"/>
      <c r="C546" s="266"/>
      <c r="D546" s="139"/>
      <c r="E546" s="113"/>
      <c r="F546" s="79"/>
      <c r="G546" s="79"/>
      <c r="H546" s="79"/>
    </row>
    <row r="547" spans="1:8">
      <c r="A547" s="65"/>
      <c r="B547" s="266"/>
      <c r="C547" s="266"/>
      <c r="D547" s="139"/>
      <c r="E547" s="113"/>
      <c r="F547" s="79"/>
      <c r="G547" s="79"/>
      <c r="H547" s="79"/>
    </row>
    <row r="548" spans="1:8">
      <c r="A548" s="65"/>
      <c r="B548" s="266"/>
      <c r="C548" s="266"/>
      <c r="D548" s="139"/>
      <c r="E548" s="113"/>
      <c r="F548" s="79"/>
      <c r="G548" s="79"/>
      <c r="H548" s="79"/>
    </row>
    <row r="549" spans="1:8">
      <c r="A549" s="65"/>
      <c r="B549" s="266"/>
      <c r="C549" s="266"/>
      <c r="D549" s="139"/>
      <c r="E549" s="113"/>
      <c r="F549" s="79"/>
      <c r="G549" s="79"/>
      <c r="H549" s="79"/>
    </row>
    <row r="550" spans="1:8">
      <c r="A550" s="65"/>
      <c r="B550" s="266"/>
      <c r="C550" s="266"/>
      <c r="D550" s="139"/>
      <c r="E550" s="113"/>
      <c r="F550" s="79"/>
      <c r="G550" s="79"/>
      <c r="H550" s="79"/>
    </row>
    <row r="551" spans="1:8">
      <c r="A551" s="65"/>
      <c r="B551" s="266"/>
      <c r="C551" s="266"/>
      <c r="D551" s="139"/>
      <c r="E551" s="113"/>
      <c r="F551" s="79"/>
      <c r="G551" s="79"/>
      <c r="H551" s="79"/>
    </row>
    <row r="552" spans="1:8">
      <c r="A552" s="65"/>
      <c r="B552" s="266"/>
      <c r="C552" s="266"/>
      <c r="D552" s="139"/>
      <c r="E552" s="113"/>
      <c r="F552" s="79"/>
      <c r="G552" s="79"/>
      <c r="H552" s="79"/>
    </row>
    <row r="553" spans="1:8">
      <c r="A553" s="65"/>
      <c r="B553" s="266"/>
      <c r="C553" s="266"/>
      <c r="D553" s="139"/>
      <c r="E553" s="113"/>
      <c r="F553" s="79"/>
      <c r="G553" s="79"/>
      <c r="H553" s="79"/>
    </row>
    <row r="554" spans="1:8">
      <c r="A554" s="65"/>
      <c r="B554" s="266"/>
      <c r="C554" s="266"/>
      <c r="D554" s="139"/>
      <c r="E554" s="113"/>
      <c r="F554" s="79"/>
      <c r="G554" s="79"/>
      <c r="H554" s="79"/>
    </row>
    <row r="555" spans="1:8">
      <c r="A555" s="65"/>
      <c r="B555" s="266"/>
      <c r="C555" s="266"/>
      <c r="D555" s="139"/>
      <c r="E555" s="113"/>
      <c r="F555" s="79"/>
      <c r="G555" s="79"/>
      <c r="H555" s="79"/>
    </row>
    <row r="556" spans="1:8">
      <c r="A556" s="65"/>
      <c r="B556" s="266"/>
      <c r="C556" s="266"/>
      <c r="D556" s="139"/>
      <c r="E556" s="113"/>
      <c r="F556" s="79"/>
      <c r="G556" s="79"/>
      <c r="H556" s="79"/>
    </row>
    <row r="557" spans="1:8">
      <c r="A557" s="65"/>
      <c r="B557" s="266"/>
      <c r="C557" s="266"/>
      <c r="D557" s="139"/>
      <c r="E557" s="113"/>
      <c r="F557" s="79"/>
      <c r="G557" s="79"/>
      <c r="H557" s="79"/>
    </row>
    <row r="558" spans="1:8">
      <c r="A558" s="65"/>
      <c r="B558" s="266"/>
      <c r="C558" s="266"/>
      <c r="D558" s="139"/>
      <c r="E558" s="113"/>
      <c r="F558" s="79"/>
      <c r="G558" s="79"/>
      <c r="H558" s="79"/>
    </row>
    <row r="559" spans="1:8">
      <c r="A559" s="65"/>
      <c r="B559" s="266"/>
      <c r="C559" s="266"/>
      <c r="D559" s="139"/>
      <c r="E559" s="113"/>
      <c r="F559" s="79"/>
      <c r="G559" s="79"/>
      <c r="H559" s="79"/>
    </row>
    <row r="560" spans="1:8">
      <c r="A560" s="65"/>
      <c r="B560" s="266"/>
      <c r="C560" s="266"/>
      <c r="D560" s="139"/>
      <c r="E560" s="113"/>
      <c r="F560" s="79"/>
      <c r="G560" s="79"/>
      <c r="H560" s="79"/>
    </row>
    <row r="561" spans="1:8">
      <c r="A561" s="65"/>
      <c r="B561" s="266"/>
      <c r="C561" s="266"/>
      <c r="D561" s="139"/>
      <c r="E561" s="113"/>
      <c r="F561" s="79"/>
      <c r="G561" s="79"/>
      <c r="H561" s="79"/>
    </row>
    <row r="562" spans="1:8">
      <c r="A562" s="65"/>
      <c r="B562" s="266"/>
      <c r="C562" s="266"/>
      <c r="D562" s="139"/>
      <c r="E562" s="113"/>
      <c r="F562" s="79"/>
      <c r="G562" s="79"/>
      <c r="H562" s="79"/>
    </row>
    <row r="563" spans="1:8">
      <c r="A563" s="65"/>
      <c r="B563" s="266"/>
      <c r="C563" s="266"/>
      <c r="D563" s="139"/>
      <c r="E563" s="113"/>
      <c r="F563" s="79"/>
      <c r="G563" s="79"/>
      <c r="H563" s="79"/>
    </row>
    <row r="564" spans="1:8">
      <c r="A564" s="65"/>
      <c r="B564" s="266"/>
      <c r="C564" s="266"/>
      <c r="D564" s="139"/>
      <c r="E564" s="113"/>
      <c r="F564" s="79"/>
      <c r="G564" s="79"/>
      <c r="H564" s="79"/>
    </row>
    <row r="565" spans="1:8">
      <c r="A565" s="65"/>
      <c r="B565" s="266"/>
      <c r="C565" s="266"/>
      <c r="D565" s="139"/>
      <c r="E565" s="113"/>
      <c r="F565" s="79"/>
      <c r="G565" s="79"/>
      <c r="H565" s="79"/>
    </row>
    <row r="566" spans="1:8">
      <c r="A566" s="65"/>
      <c r="B566" s="266"/>
      <c r="C566" s="266"/>
      <c r="D566" s="139"/>
      <c r="E566" s="113"/>
      <c r="F566" s="79"/>
      <c r="G566" s="79"/>
      <c r="H566" s="79"/>
    </row>
    <row r="567" spans="1:8">
      <c r="A567" s="65"/>
      <c r="B567" s="266"/>
      <c r="C567" s="266"/>
      <c r="D567" s="139"/>
      <c r="E567" s="113"/>
      <c r="F567" s="79"/>
      <c r="G567" s="79"/>
      <c r="H567" s="79"/>
    </row>
    <row r="568" spans="1:8">
      <c r="A568" s="65"/>
      <c r="B568" s="266"/>
      <c r="C568" s="266"/>
      <c r="D568" s="139"/>
      <c r="E568" s="113"/>
      <c r="F568" s="79"/>
      <c r="G568" s="79"/>
      <c r="H568" s="79"/>
    </row>
    <row r="569" spans="1:8">
      <c r="A569" s="65"/>
      <c r="B569" s="266"/>
      <c r="C569" s="266"/>
      <c r="D569" s="139"/>
      <c r="E569" s="113"/>
      <c r="F569" s="79"/>
      <c r="G569" s="79"/>
      <c r="H569" s="79"/>
    </row>
    <row r="570" spans="1:8">
      <c r="A570" s="65"/>
      <c r="B570" s="266"/>
      <c r="C570" s="266"/>
      <c r="D570" s="139"/>
      <c r="E570" s="113"/>
      <c r="F570" s="79"/>
      <c r="G570" s="79"/>
      <c r="H570" s="79"/>
    </row>
    <row r="571" spans="1:8">
      <c r="A571" s="65"/>
      <c r="B571" s="266"/>
      <c r="C571" s="266"/>
      <c r="D571" s="139"/>
      <c r="E571" s="113"/>
      <c r="F571" s="79"/>
      <c r="G571" s="79"/>
      <c r="H571" s="79"/>
    </row>
    <row r="572" spans="1:8">
      <c r="A572" s="65"/>
      <c r="B572" s="266"/>
      <c r="C572" s="266"/>
      <c r="D572" s="139"/>
      <c r="E572" s="113"/>
      <c r="F572" s="79"/>
      <c r="G572" s="79"/>
      <c r="H572" s="79"/>
    </row>
    <row r="573" spans="1:8">
      <c r="A573" s="65"/>
      <c r="B573" s="266"/>
      <c r="C573" s="266"/>
      <c r="D573" s="139"/>
      <c r="E573" s="113"/>
      <c r="F573" s="79"/>
      <c r="G573" s="79"/>
      <c r="H573" s="79"/>
    </row>
    <row r="574" spans="1:8">
      <c r="A574" s="65"/>
      <c r="B574" s="266"/>
      <c r="C574" s="266"/>
      <c r="D574" s="139"/>
      <c r="E574" s="113"/>
      <c r="F574" s="79"/>
      <c r="G574" s="79"/>
      <c r="H574" s="79"/>
    </row>
    <row r="575" spans="1:8">
      <c r="A575" s="65"/>
      <c r="B575" s="266"/>
      <c r="C575" s="266"/>
      <c r="D575" s="139"/>
      <c r="E575" s="113"/>
      <c r="F575" s="79"/>
      <c r="G575" s="79"/>
      <c r="H575" s="79"/>
    </row>
    <row r="576" spans="1:8">
      <c r="A576" s="65"/>
      <c r="B576" s="266"/>
      <c r="C576" s="266"/>
      <c r="D576" s="139"/>
      <c r="E576" s="113"/>
      <c r="F576" s="79"/>
      <c r="G576" s="79"/>
      <c r="H576" s="79"/>
    </row>
    <row r="577" spans="1:8">
      <c r="A577" s="65"/>
      <c r="B577" s="266"/>
      <c r="C577" s="266"/>
      <c r="D577" s="139"/>
      <c r="E577" s="113"/>
      <c r="F577" s="79"/>
      <c r="G577" s="79"/>
      <c r="H577" s="79"/>
    </row>
    <row r="578" spans="1:8">
      <c r="A578" s="65"/>
      <c r="B578" s="266"/>
      <c r="C578" s="266"/>
      <c r="D578" s="139"/>
      <c r="E578" s="113"/>
      <c r="F578" s="79"/>
      <c r="G578" s="79"/>
      <c r="H578" s="79"/>
    </row>
    <row r="579" spans="1:8">
      <c r="A579" s="65"/>
      <c r="B579" s="266"/>
      <c r="C579" s="266"/>
      <c r="D579" s="139"/>
      <c r="E579" s="113"/>
      <c r="F579" s="79"/>
      <c r="G579" s="79"/>
      <c r="H579" s="79"/>
    </row>
    <row r="580" spans="1:8">
      <c r="A580" s="65"/>
      <c r="B580" s="266"/>
      <c r="C580" s="266"/>
      <c r="D580" s="139"/>
      <c r="E580" s="113"/>
      <c r="F580" s="79"/>
      <c r="G580" s="79"/>
      <c r="H580" s="79"/>
    </row>
    <row r="581" spans="1:8">
      <c r="A581" s="65"/>
      <c r="B581" s="266"/>
      <c r="C581" s="266"/>
      <c r="D581" s="139"/>
      <c r="E581" s="113"/>
      <c r="F581" s="79"/>
      <c r="G581" s="79"/>
      <c r="H581" s="79"/>
    </row>
    <row r="582" spans="1:8">
      <c r="A582" s="65"/>
      <c r="B582" s="266"/>
      <c r="C582" s="266"/>
      <c r="D582" s="139"/>
      <c r="E582" s="113"/>
      <c r="F582" s="79"/>
      <c r="G582" s="79"/>
      <c r="H582" s="79"/>
    </row>
    <row r="583" spans="1:8">
      <c r="A583" s="65"/>
      <c r="B583" s="266"/>
      <c r="C583" s="266"/>
      <c r="D583" s="139"/>
      <c r="E583" s="113"/>
      <c r="F583" s="79"/>
      <c r="G583" s="79"/>
      <c r="H583" s="79"/>
    </row>
    <row r="584" spans="1:8">
      <c r="A584" s="65"/>
      <c r="B584" s="266"/>
      <c r="C584" s="266"/>
      <c r="D584" s="139"/>
      <c r="E584" s="113"/>
      <c r="F584" s="79"/>
      <c r="G584" s="79"/>
      <c r="H584" s="79"/>
    </row>
    <row r="585" spans="1:8">
      <c r="A585" s="65"/>
      <c r="B585" s="266"/>
      <c r="C585" s="266"/>
      <c r="D585" s="139"/>
      <c r="E585" s="113"/>
      <c r="F585" s="79"/>
      <c r="G585" s="79"/>
      <c r="H585" s="79"/>
    </row>
    <row r="586" spans="1:8">
      <c r="A586" s="65"/>
      <c r="B586" s="266"/>
      <c r="C586" s="266"/>
      <c r="D586" s="139"/>
      <c r="E586" s="113"/>
      <c r="F586" s="79"/>
      <c r="G586" s="79"/>
      <c r="H586" s="79"/>
    </row>
    <row r="587" spans="1:8">
      <c r="A587" s="65"/>
      <c r="B587" s="266"/>
      <c r="C587" s="266"/>
      <c r="D587" s="139"/>
      <c r="E587" s="113"/>
      <c r="F587" s="79"/>
      <c r="G587" s="79"/>
      <c r="H587" s="79"/>
    </row>
    <row r="588" spans="1:8">
      <c r="A588" s="65"/>
      <c r="B588" s="266"/>
      <c r="C588" s="266"/>
      <c r="D588" s="139"/>
      <c r="E588" s="113"/>
      <c r="F588" s="79"/>
      <c r="G588" s="79"/>
      <c r="H588" s="79"/>
    </row>
    <row r="589" spans="1:8">
      <c r="A589" s="65"/>
      <c r="B589" s="266"/>
      <c r="C589" s="266"/>
      <c r="D589" s="139"/>
      <c r="E589" s="113"/>
      <c r="F589" s="79"/>
      <c r="G589" s="79"/>
      <c r="H589" s="79"/>
    </row>
    <row r="590" spans="1:8">
      <c r="A590" s="65"/>
      <c r="B590" s="266"/>
      <c r="C590" s="266"/>
      <c r="D590" s="139"/>
      <c r="E590" s="113"/>
      <c r="F590" s="79"/>
      <c r="G590" s="79"/>
      <c r="H590" s="79"/>
    </row>
    <row r="591" spans="1:8">
      <c r="A591" s="65"/>
      <c r="B591" s="266"/>
      <c r="C591" s="266"/>
      <c r="D591" s="139"/>
      <c r="E591" s="113"/>
      <c r="F591" s="79"/>
      <c r="G591" s="79"/>
      <c r="H591" s="79"/>
    </row>
    <row r="592" spans="1:8">
      <c r="A592" s="65"/>
      <c r="B592" s="266"/>
      <c r="C592" s="266"/>
      <c r="D592" s="139"/>
      <c r="E592" s="113"/>
      <c r="F592" s="79"/>
      <c r="G592" s="79"/>
      <c r="H592" s="79"/>
    </row>
    <row r="593" spans="1:8">
      <c r="A593" s="65"/>
      <c r="B593" s="266"/>
      <c r="C593" s="266"/>
      <c r="D593" s="139"/>
      <c r="E593" s="113"/>
      <c r="F593" s="79"/>
      <c r="G593" s="79"/>
      <c r="H593" s="79"/>
    </row>
    <row r="594" spans="1:8">
      <c r="A594" s="65"/>
      <c r="B594" s="266"/>
      <c r="C594" s="266"/>
      <c r="D594" s="139"/>
      <c r="E594" s="113"/>
      <c r="F594" s="79"/>
      <c r="G594" s="79"/>
      <c r="H594" s="79"/>
    </row>
    <row r="595" spans="1:8">
      <c r="A595" s="65"/>
      <c r="B595" s="266"/>
      <c r="C595" s="266"/>
      <c r="D595" s="139"/>
      <c r="E595" s="113"/>
      <c r="F595" s="79"/>
      <c r="G595" s="79"/>
      <c r="H595" s="79"/>
    </row>
    <row r="596" spans="1:8">
      <c r="A596" s="65"/>
      <c r="B596" s="266"/>
      <c r="C596" s="266"/>
      <c r="D596" s="139"/>
      <c r="E596" s="113"/>
      <c r="F596" s="79"/>
      <c r="G596" s="79"/>
      <c r="H596" s="79"/>
    </row>
    <row r="597" spans="1:8">
      <c r="A597" s="65"/>
      <c r="B597" s="266"/>
      <c r="C597" s="266"/>
      <c r="D597" s="139"/>
      <c r="E597" s="113"/>
      <c r="F597" s="79"/>
      <c r="G597" s="79"/>
      <c r="H597" s="79"/>
    </row>
    <row r="598" spans="1:8">
      <c r="A598" s="65"/>
      <c r="B598" s="266"/>
      <c r="C598" s="266"/>
      <c r="D598" s="139"/>
      <c r="E598" s="113"/>
      <c r="F598" s="79"/>
      <c r="G598" s="79"/>
      <c r="H598" s="79"/>
    </row>
    <row r="599" spans="1:8">
      <c r="A599" s="65"/>
      <c r="B599" s="266"/>
      <c r="C599" s="266"/>
      <c r="D599" s="139"/>
      <c r="E599" s="113"/>
      <c r="F599" s="79"/>
      <c r="G599" s="79"/>
      <c r="H599" s="79"/>
    </row>
    <row r="600" spans="1:8">
      <c r="A600" s="65"/>
      <c r="B600" s="266"/>
      <c r="C600" s="266"/>
      <c r="D600" s="139"/>
      <c r="E600" s="113"/>
      <c r="F600" s="79"/>
      <c r="G600" s="79"/>
      <c r="H600" s="79"/>
    </row>
    <row r="601" spans="1:8">
      <c r="A601" s="65"/>
      <c r="B601" s="266"/>
      <c r="C601" s="266"/>
      <c r="D601" s="139"/>
      <c r="E601" s="113"/>
      <c r="F601" s="79"/>
      <c r="G601" s="79"/>
      <c r="H601" s="79"/>
    </row>
    <row r="602" spans="1:8">
      <c r="A602" s="65"/>
      <c r="B602" s="266"/>
      <c r="C602" s="266"/>
      <c r="D602" s="139"/>
      <c r="E602" s="113"/>
      <c r="F602" s="79"/>
      <c r="G602" s="79"/>
      <c r="H602" s="79"/>
    </row>
    <row r="603" spans="1:8">
      <c r="A603" s="65"/>
      <c r="B603" s="266"/>
      <c r="C603" s="266"/>
      <c r="D603" s="139"/>
      <c r="E603" s="113"/>
      <c r="F603" s="79"/>
      <c r="G603" s="79"/>
      <c r="H603" s="79"/>
    </row>
    <row r="604" spans="1:8">
      <c r="A604" s="65"/>
      <c r="B604" s="266"/>
      <c r="C604" s="266"/>
      <c r="D604" s="139"/>
      <c r="E604" s="113"/>
      <c r="F604" s="79"/>
      <c r="G604" s="79"/>
      <c r="H604" s="79"/>
    </row>
    <row r="605" spans="1:8">
      <c r="A605" s="65"/>
      <c r="B605" s="266"/>
      <c r="C605" s="266"/>
      <c r="D605" s="139"/>
      <c r="E605" s="113"/>
      <c r="F605" s="79"/>
      <c r="G605" s="79"/>
      <c r="H605" s="79"/>
    </row>
    <row r="606" spans="1:8">
      <c r="A606" s="65"/>
      <c r="B606" s="266"/>
      <c r="C606" s="266"/>
      <c r="D606" s="139"/>
      <c r="E606" s="113"/>
      <c r="F606" s="79"/>
      <c r="G606" s="79"/>
      <c r="H606" s="79"/>
    </row>
    <row r="607" spans="1:8">
      <c r="A607" s="65"/>
      <c r="B607" s="266"/>
      <c r="C607" s="266"/>
      <c r="D607" s="139"/>
      <c r="E607" s="113"/>
      <c r="F607" s="79"/>
      <c r="G607" s="79"/>
      <c r="H607" s="79"/>
    </row>
    <row r="608" spans="1:8">
      <c r="A608" s="65"/>
      <c r="B608" s="266"/>
      <c r="C608" s="266"/>
      <c r="D608" s="139"/>
      <c r="E608" s="113"/>
      <c r="F608" s="79"/>
      <c r="G608" s="79"/>
      <c r="H608" s="79"/>
    </row>
    <row r="609" spans="1:8">
      <c r="A609" s="65"/>
      <c r="B609" s="266"/>
      <c r="C609" s="266"/>
      <c r="D609" s="139"/>
      <c r="E609" s="113"/>
      <c r="F609" s="79"/>
      <c r="G609" s="79"/>
      <c r="H609" s="79"/>
    </row>
    <row r="610" spans="1:8">
      <c r="A610" s="65"/>
      <c r="B610" s="266"/>
      <c r="C610" s="266"/>
      <c r="D610" s="139"/>
      <c r="E610" s="113"/>
      <c r="F610" s="79"/>
      <c r="G610" s="79"/>
      <c r="H610" s="79"/>
    </row>
    <row r="611" spans="1:8">
      <c r="A611" s="65"/>
      <c r="B611" s="266"/>
      <c r="C611" s="266"/>
      <c r="D611" s="139"/>
      <c r="E611" s="113"/>
      <c r="F611" s="79"/>
      <c r="G611" s="79"/>
      <c r="H611" s="79"/>
    </row>
    <row r="612" spans="1:8">
      <c r="A612" s="65"/>
      <c r="B612" s="266"/>
      <c r="C612" s="266"/>
      <c r="D612" s="139"/>
      <c r="E612" s="113"/>
      <c r="F612" s="79"/>
      <c r="G612" s="79"/>
      <c r="H612" s="79"/>
    </row>
    <row r="613" spans="1:8">
      <c r="A613" s="65"/>
      <c r="B613" s="266"/>
      <c r="C613" s="266"/>
      <c r="D613" s="139"/>
      <c r="E613" s="113"/>
      <c r="F613" s="79"/>
      <c r="G613" s="79"/>
      <c r="H613" s="79"/>
    </row>
    <row r="614" spans="1:8">
      <c r="A614" s="65"/>
      <c r="B614" s="266"/>
      <c r="C614" s="266"/>
      <c r="D614" s="139"/>
      <c r="E614" s="113"/>
      <c r="F614" s="79"/>
      <c r="G614" s="79"/>
      <c r="H614" s="79"/>
    </row>
    <row r="615" spans="1:8">
      <c r="A615" s="65"/>
      <c r="B615" s="266"/>
      <c r="C615" s="266"/>
      <c r="D615" s="139"/>
      <c r="E615" s="113"/>
      <c r="F615" s="79"/>
      <c r="G615" s="79"/>
      <c r="H615" s="79"/>
    </row>
    <row r="616" spans="1:8">
      <c r="A616" s="65"/>
      <c r="B616" s="266"/>
      <c r="C616" s="266"/>
      <c r="D616" s="139"/>
      <c r="E616" s="113"/>
      <c r="F616" s="79"/>
      <c r="G616" s="79"/>
      <c r="H616" s="79"/>
    </row>
    <row r="617" spans="1:8">
      <c r="A617" s="65"/>
      <c r="B617" s="266"/>
      <c r="C617" s="266"/>
      <c r="D617" s="139"/>
      <c r="E617" s="113"/>
      <c r="F617" s="79"/>
      <c r="G617" s="79"/>
      <c r="H617" s="79"/>
    </row>
    <row r="618" spans="1:8">
      <c r="A618" s="65"/>
      <c r="B618" s="266"/>
      <c r="C618" s="266"/>
      <c r="D618" s="139"/>
      <c r="E618" s="113"/>
      <c r="F618" s="79"/>
      <c r="G618" s="79"/>
      <c r="H618" s="79"/>
    </row>
    <row r="619" spans="1:8">
      <c r="A619" s="65"/>
      <c r="B619" s="266"/>
      <c r="C619" s="266"/>
      <c r="D619" s="139"/>
      <c r="E619" s="113"/>
      <c r="F619" s="79"/>
      <c r="G619" s="79"/>
      <c r="H619" s="79"/>
    </row>
    <row r="620" spans="1:8">
      <c r="A620" s="65"/>
      <c r="B620" s="266"/>
      <c r="C620" s="266"/>
      <c r="D620" s="139"/>
      <c r="E620" s="113"/>
      <c r="F620" s="79"/>
      <c r="G620" s="79"/>
      <c r="H620" s="79"/>
    </row>
    <row r="621" spans="1:8">
      <c r="A621" s="65"/>
      <c r="B621" s="266"/>
      <c r="C621" s="266"/>
      <c r="D621" s="139"/>
      <c r="E621" s="113"/>
      <c r="F621" s="79"/>
      <c r="G621" s="79"/>
      <c r="H621" s="79"/>
    </row>
    <row r="622" spans="1:8">
      <c r="A622" s="65"/>
      <c r="B622" s="266"/>
      <c r="C622" s="266"/>
      <c r="D622" s="139"/>
      <c r="E622" s="113"/>
      <c r="F622" s="79"/>
      <c r="G622" s="79"/>
      <c r="H622" s="79"/>
    </row>
    <row r="623" spans="1:8">
      <c r="A623" s="65"/>
      <c r="B623" s="266"/>
      <c r="C623" s="266"/>
      <c r="D623" s="139"/>
      <c r="E623" s="113"/>
      <c r="F623" s="79"/>
      <c r="G623" s="79"/>
      <c r="H623" s="79"/>
    </row>
    <row r="624" spans="1:8">
      <c r="A624" s="65"/>
      <c r="B624" s="266"/>
      <c r="C624" s="266"/>
      <c r="D624" s="139"/>
      <c r="E624" s="113"/>
      <c r="F624" s="79"/>
      <c r="G624" s="79"/>
      <c r="H624" s="79"/>
    </row>
    <row r="625" spans="1:8">
      <c r="A625" s="65"/>
      <c r="B625" s="266"/>
      <c r="C625" s="266"/>
      <c r="D625" s="139"/>
      <c r="E625" s="113"/>
      <c r="F625" s="79"/>
      <c r="G625" s="79"/>
      <c r="H625" s="79"/>
    </row>
    <row r="626" spans="1:8">
      <c r="A626" s="65"/>
      <c r="B626" s="266"/>
      <c r="C626" s="266"/>
      <c r="D626" s="139"/>
      <c r="E626" s="113"/>
      <c r="F626" s="79"/>
      <c r="G626" s="79"/>
      <c r="H626" s="79"/>
    </row>
    <row r="627" spans="1:8">
      <c r="A627" s="65"/>
      <c r="B627" s="266"/>
      <c r="C627" s="266"/>
      <c r="D627" s="139"/>
      <c r="E627" s="113"/>
      <c r="F627" s="79"/>
      <c r="G627" s="79"/>
      <c r="H627" s="79"/>
    </row>
    <row r="628" spans="1:8">
      <c r="A628" s="65"/>
      <c r="B628" s="266"/>
      <c r="C628" s="266"/>
      <c r="D628" s="139"/>
      <c r="E628" s="113"/>
      <c r="F628" s="79"/>
      <c r="G628" s="79"/>
      <c r="H628" s="79"/>
    </row>
    <row r="629" spans="1:8">
      <c r="A629" s="65"/>
      <c r="B629" s="266"/>
      <c r="C629" s="266"/>
      <c r="D629" s="139"/>
      <c r="E629" s="113"/>
      <c r="F629" s="79"/>
      <c r="G629" s="79"/>
      <c r="H629" s="79"/>
    </row>
    <row r="630" spans="1:8">
      <c r="A630" s="65"/>
      <c r="B630" s="266"/>
      <c r="C630" s="266"/>
      <c r="D630" s="139"/>
      <c r="E630" s="113"/>
      <c r="F630" s="79"/>
      <c r="G630" s="79"/>
      <c r="H630" s="79"/>
    </row>
    <row r="631" spans="1:8">
      <c r="A631" s="65"/>
      <c r="B631" s="266"/>
      <c r="C631" s="266"/>
      <c r="D631" s="139"/>
      <c r="E631" s="113"/>
      <c r="F631" s="79"/>
      <c r="G631" s="79"/>
      <c r="H631" s="79"/>
    </row>
    <row r="632" spans="1:8">
      <c r="A632" s="65"/>
      <c r="B632" s="266"/>
      <c r="C632" s="266"/>
      <c r="D632" s="139"/>
      <c r="E632" s="113"/>
      <c r="F632" s="79"/>
      <c r="G632" s="79"/>
      <c r="H632" s="79"/>
    </row>
    <row r="633" spans="1:8">
      <c r="A633" s="65"/>
      <c r="B633" s="266"/>
      <c r="C633" s="266"/>
      <c r="D633" s="139"/>
      <c r="E633" s="113"/>
      <c r="F633" s="79"/>
      <c r="G633" s="79"/>
      <c r="H633" s="79"/>
    </row>
    <row r="634" spans="1:8">
      <c r="A634" s="65"/>
      <c r="B634" s="266"/>
      <c r="C634" s="266"/>
      <c r="D634" s="139"/>
      <c r="E634" s="113"/>
      <c r="F634" s="79"/>
      <c r="G634" s="79"/>
      <c r="H634" s="79"/>
    </row>
    <row r="635" spans="1:8">
      <c r="A635" s="65"/>
      <c r="B635" s="266"/>
      <c r="C635" s="266"/>
      <c r="D635" s="139"/>
      <c r="E635" s="113"/>
      <c r="F635" s="79"/>
      <c r="G635" s="79"/>
      <c r="H635" s="79"/>
    </row>
    <row r="636" spans="1:8">
      <c r="A636" s="65"/>
      <c r="B636" s="266"/>
      <c r="C636" s="266"/>
      <c r="D636" s="139"/>
      <c r="E636" s="113"/>
      <c r="F636" s="79"/>
      <c r="G636" s="79"/>
      <c r="H636" s="79"/>
    </row>
    <row r="637" spans="1:8">
      <c r="A637" s="65"/>
      <c r="B637" s="266"/>
      <c r="C637" s="266"/>
      <c r="D637" s="139"/>
      <c r="E637" s="113"/>
      <c r="F637" s="79"/>
      <c r="G637" s="79"/>
      <c r="H637" s="79"/>
    </row>
    <row r="638" spans="1:8">
      <c r="A638" s="65"/>
      <c r="B638" s="266"/>
      <c r="C638" s="266"/>
      <c r="D638" s="139"/>
      <c r="E638" s="113"/>
      <c r="F638" s="79"/>
      <c r="G638" s="79"/>
      <c r="H638" s="79"/>
    </row>
    <row r="639" spans="1:8">
      <c r="A639" s="65"/>
      <c r="B639" s="266"/>
      <c r="C639" s="266"/>
      <c r="D639" s="139"/>
      <c r="E639" s="113"/>
      <c r="F639" s="79"/>
      <c r="G639" s="79"/>
      <c r="H639" s="79"/>
    </row>
    <row r="640" spans="1:8">
      <c r="A640" s="65"/>
      <c r="B640" s="266"/>
      <c r="C640" s="266"/>
      <c r="D640" s="139"/>
      <c r="E640" s="113"/>
      <c r="F640" s="79"/>
      <c r="G640" s="79"/>
      <c r="H640" s="79"/>
    </row>
    <row r="641" spans="1:8">
      <c r="A641" s="65"/>
      <c r="B641" s="266"/>
      <c r="C641" s="266"/>
      <c r="D641" s="139"/>
      <c r="E641" s="113"/>
      <c r="F641" s="79"/>
      <c r="G641" s="79"/>
      <c r="H641" s="79"/>
    </row>
    <row r="642" spans="1:8">
      <c r="A642" s="65"/>
      <c r="B642" s="266"/>
      <c r="C642" s="266"/>
      <c r="D642" s="139"/>
      <c r="E642" s="113"/>
      <c r="F642" s="79"/>
      <c r="G642" s="79"/>
      <c r="H642" s="79"/>
    </row>
    <row r="643" spans="1:8">
      <c r="A643" s="65"/>
      <c r="B643" s="266"/>
      <c r="C643" s="266"/>
      <c r="D643" s="139"/>
      <c r="E643" s="113"/>
      <c r="F643" s="79"/>
      <c r="G643" s="79"/>
      <c r="H643" s="79"/>
    </row>
    <row r="644" spans="1:8">
      <c r="A644" s="65"/>
      <c r="B644" s="266"/>
      <c r="C644" s="266"/>
      <c r="D644" s="139"/>
      <c r="E644" s="113"/>
      <c r="F644" s="79"/>
      <c r="G644" s="79"/>
      <c r="H644" s="79"/>
    </row>
    <row r="645" spans="1:8">
      <c r="A645" s="65"/>
      <c r="B645" s="266"/>
      <c r="C645" s="266"/>
      <c r="D645" s="139"/>
      <c r="E645" s="113"/>
      <c r="F645" s="79"/>
      <c r="G645" s="79"/>
      <c r="H645" s="79"/>
    </row>
    <row r="646" spans="1:8">
      <c r="A646" s="65"/>
      <c r="B646" s="266"/>
      <c r="C646" s="266"/>
      <c r="D646" s="139"/>
      <c r="E646" s="113"/>
      <c r="F646" s="79"/>
      <c r="G646" s="79"/>
      <c r="H646" s="79"/>
    </row>
    <row r="647" spans="1:8">
      <c r="A647" s="65"/>
      <c r="B647" s="266"/>
      <c r="C647" s="266"/>
      <c r="D647" s="139"/>
      <c r="E647" s="113"/>
      <c r="F647" s="79"/>
      <c r="G647" s="79"/>
      <c r="H647" s="79"/>
    </row>
    <row r="648" spans="1:8">
      <c r="A648" s="65"/>
      <c r="B648" s="266"/>
      <c r="C648" s="266"/>
      <c r="D648" s="139"/>
      <c r="E648" s="113"/>
      <c r="F648" s="79"/>
      <c r="G648" s="79"/>
      <c r="H648" s="79"/>
    </row>
    <row r="649" spans="1:8">
      <c r="A649" s="65"/>
      <c r="B649" s="266"/>
      <c r="C649" s="266"/>
      <c r="D649" s="139"/>
      <c r="E649" s="113"/>
      <c r="F649" s="79"/>
      <c r="G649" s="79"/>
      <c r="H649" s="79"/>
    </row>
    <row r="650" spans="1:8">
      <c r="A650" s="65"/>
      <c r="B650" s="266"/>
      <c r="C650" s="266"/>
      <c r="D650" s="139"/>
      <c r="E650" s="113"/>
      <c r="F650" s="79"/>
      <c r="G650" s="79"/>
      <c r="H650" s="79"/>
    </row>
    <row r="651" spans="1:8">
      <c r="A651" s="65"/>
      <c r="B651" s="266"/>
      <c r="C651" s="266"/>
      <c r="D651" s="139"/>
      <c r="E651" s="113"/>
      <c r="F651" s="79"/>
      <c r="G651" s="79"/>
      <c r="H651" s="79"/>
    </row>
    <row r="652" spans="1:8">
      <c r="A652" s="65"/>
      <c r="B652" s="266"/>
      <c r="C652" s="266"/>
      <c r="D652" s="139"/>
      <c r="E652" s="113"/>
      <c r="F652" s="79"/>
      <c r="G652" s="79"/>
      <c r="H652" s="79"/>
    </row>
    <row r="653" spans="1:8">
      <c r="A653" s="65"/>
      <c r="B653" s="266"/>
      <c r="C653" s="266"/>
      <c r="D653" s="139"/>
      <c r="E653" s="113"/>
      <c r="F653" s="79"/>
      <c r="G653" s="79"/>
      <c r="H653" s="79"/>
    </row>
    <row r="654" spans="1:8">
      <c r="A654" s="65"/>
      <c r="B654" s="266"/>
      <c r="C654" s="266"/>
      <c r="D654" s="139"/>
      <c r="E654" s="113"/>
      <c r="F654" s="79"/>
      <c r="G654" s="79"/>
      <c r="H654" s="79"/>
    </row>
    <row r="655" spans="1:8">
      <c r="A655" s="65"/>
      <c r="B655" s="266"/>
      <c r="C655" s="266"/>
      <c r="D655" s="139"/>
      <c r="E655" s="113"/>
      <c r="F655" s="79"/>
      <c r="G655" s="79"/>
      <c r="H655" s="79"/>
    </row>
    <row r="656" spans="1:8">
      <c r="A656" s="65"/>
      <c r="B656" s="266"/>
      <c r="C656" s="266"/>
      <c r="D656" s="139"/>
      <c r="E656" s="113"/>
      <c r="F656" s="79"/>
      <c r="G656" s="79"/>
      <c r="H656" s="79"/>
    </row>
    <row r="657" spans="1:8">
      <c r="A657" s="65"/>
      <c r="B657" s="266"/>
      <c r="C657" s="266"/>
      <c r="D657" s="139"/>
      <c r="E657" s="113"/>
      <c r="F657" s="79"/>
      <c r="G657" s="79"/>
      <c r="H657" s="79"/>
    </row>
    <row r="658" spans="1:8">
      <c r="A658" s="65"/>
      <c r="B658" s="266"/>
      <c r="C658" s="266"/>
      <c r="D658" s="139"/>
      <c r="E658" s="113"/>
      <c r="F658" s="79"/>
      <c r="G658" s="79"/>
      <c r="H658" s="79"/>
    </row>
    <row r="659" spans="1:8">
      <c r="A659" s="65"/>
      <c r="B659" s="266"/>
      <c r="C659" s="266"/>
      <c r="D659" s="139"/>
      <c r="E659" s="113"/>
      <c r="F659" s="79"/>
      <c r="G659" s="79"/>
      <c r="H659" s="79"/>
    </row>
    <row r="660" spans="1:8">
      <c r="A660" s="65"/>
      <c r="B660" s="266"/>
      <c r="C660" s="266"/>
      <c r="D660" s="139"/>
      <c r="E660" s="113"/>
      <c r="F660" s="79"/>
      <c r="G660" s="79"/>
      <c r="H660" s="79"/>
    </row>
    <row r="661" spans="1:8">
      <c r="A661" s="65"/>
      <c r="B661" s="266"/>
      <c r="C661" s="266"/>
      <c r="D661" s="139"/>
      <c r="E661" s="113"/>
      <c r="F661" s="79"/>
      <c r="G661" s="79"/>
      <c r="H661" s="79"/>
    </row>
    <row r="662" spans="1:8">
      <c r="A662" s="65"/>
      <c r="B662" s="266"/>
      <c r="C662" s="266"/>
      <c r="D662" s="139"/>
      <c r="E662" s="113"/>
      <c r="F662" s="79"/>
      <c r="G662" s="79"/>
      <c r="H662" s="79"/>
    </row>
    <row r="663" spans="1:8">
      <c r="A663" s="65"/>
      <c r="B663" s="266"/>
      <c r="C663" s="266"/>
      <c r="D663" s="139"/>
      <c r="E663" s="113"/>
      <c r="F663" s="79"/>
      <c r="G663" s="79"/>
      <c r="H663" s="79"/>
    </row>
    <row r="664" spans="1:8">
      <c r="A664" s="65"/>
      <c r="B664" s="266"/>
      <c r="C664" s="266"/>
      <c r="D664" s="139"/>
      <c r="E664" s="113"/>
      <c r="F664" s="79"/>
      <c r="G664" s="79"/>
      <c r="H664" s="79"/>
    </row>
    <row r="665" spans="1:8">
      <c r="A665" s="65"/>
      <c r="B665" s="266"/>
      <c r="C665" s="266"/>
      <c r="D665" s="139"/>
      <c r="E665" s="113"/>
      <c r="F665" s="79"/>
      <c r="G665" s="79"/>
      <c r="H665" s="79"/>
    </row>
    <row r="666" spans="1:8">
      <c r="A666" s="65"/>
      <c r="B666" s="266"/>
      <c r="C666" s="266"/>
      <c r="D666" s="139"/>
      <c r="E666" s="113"/>
      <c r="F666" s="79"/>
      <c r="G666" s="79"/>
      <c r="H666" s="79"/>
    </row>
    <row r="667" spans="1:8">
      <c r="A667" s="65"/>
      <c r="B667" s="266"/>
      <c r="C667" s="266"/>
      <c r="D667" s="139"/>
      <c r="E667" s="113"/>
      <c r="F667" s="79"/>
      <c r="G667" s="79"/>
      <c r="H667" s="79"/>
    </row>
    <row r="668" spans="1:8">
      <c r="A668" s="65"/>
      <c r="B668" s="266"/>
      <c r="C668" s="266"/>
      <c r="D668" s="139"/>
      <c r="E668" s="113"/>
      <c r="F668" s="79"/>
      <c r="G668" s="79"/>
      <c r="H668" s="79"/>
    </row>
    <row r="669" spans="1:8">
      <c r="A669" s="65"/>
      <c r="B669" s="266"/>
      <c r="C669" s="266"/>
      <c r="D669" s="139"/>
      <c r="E669" s="113"/>
      <c r="F669" s="79"/>
      <c r="G669" s="79"/>
      <c r="H669" s="79"/>
    </row>
    <row r="670" spans="1:8">
      <c r="A670" s="65"/>
      <c r="B670" s="266"/>
      <c r="C670" s="266"/>
      <c r="D670" s="139"/>
      <c r="E670" s="113"/>
      <c r="F670" s="79"/>
      <c r="G670" s="79"/>
      <c r="H670" s="79"/>
    </row>
    <row r="671" spans="1:8">
      <c r="A671" s="65"/>
      <c r="B671" s="266"/>
      <c r="C671" s="266"/>
      <c r="D671" s="139"/>
      <c r="E671" s="113"/>
      <c r="F671" s="79"/>
      <c r="G671" s="79"/>
      <c r="H671" s="79"/>
    </row>
    <row r="672" spans="1:8">
      <c r="A672" s="65"/>
      <c r="B672" s="266"/>
      <c r="C672" s="266"/>
      <c r="D672" s="139"/>
      <c r="E672" s="113"/>
      <c r="F672" s="79"/>
      <c r="G672" s="79"/>
      <c r="H672" s="79"/>
    </row>
    <row r="673" spans="1:8">
      <c r="A673" s="65"/>
      <c r="B673" s="266"/>
      <c r="C673" s="266"/>
      <c r="D673" s="139"/>
      <c r="E673" s="113"/>
      <c r="F673" s="79"/>
      <c r="G673" s="79"/>
      <c r="H673" s="79"/>
    </row>
    <row r="674" spans="1:8">
      <c r="A674" s="65"/>
      <c r="B674" s="266"/>
      <c r="C674" s="266"/>
      <c r="D674" s="139"/>
      <c r="E674" s="113"/>
      <c r="F674" s="79"/>
      <c r="G674" s="79"/>
      <c r="H674" s="79"/>
    </row>
    <row r="675" spans="1:8">
      <c r="A675" s="65"/>
      <c r="B675" s="266"/>
      <c r="C675" s="266"/>
      <c r="D675" s="139"/>
      <c r="E675" s="113"/>
      <c r="F675" s="79"/>
      <c r="G675" s="79"/>
      <c r="H675" s="79"/>
    </row>
    <row r="676" spans="1:8">
      <c r="A676" s="65"/>
      <c r="B676" s="266"/>
      <c r="C676" s="266"/>
      <c r="D676" s="139"/>
      <c r="E676" s="113"/>
      <c r="F676" s="79"/>
      <c r="G676" s="79"/>
      <c r="H676" s="79"/>
    </row>
    <row r="677" spans="1:8">
      <c r="A677" s="65"/>
      <c r="B677" s="266"/>
      <c r="C677" s="266"/>
      <c r="D677" s="139"/>
      <c r="E677" s="113"/>
      <c r="F677" s="79"/>
      <c r="G677" s="79"/>
      <c r="H677" s="79"/>
    </row>
    <row r="678" spans="1:8">
      <c r="A678" s="65"/>
      <c r="B678" s="266"/>
      <c r="C678" s="266"/>
      <c r="D678" s="139"/>
      <c r="E678" s="113"/>
      <c r="F678" s="79"/>
      <c r="G678" s="79"/>
      <c r="H678" s="79"/>
    </row>
    <row r="679" spans="1:8">
      <c r="A679" s="65"/>
      <c r="B679" s="266"/>
      <c r="C679" s="266"/>
      <c r="D679" s="139"/>
      <c r="E679" s="113"/>
      <c r="F679" s="79"/>
      <c r="G679" s="79"/>
      <c r="H679" s="79"/>
    </row>
    <row r="680" spans="1:8">
      <c r="A680" s="65"/>
      <c r="B680" s="266"/>
      <c r="C680" s="266"/>
      <c r="D680" s="139"/>
      <c r="E680" s="113"/>
      <c r="F680" s="79"/>
      <c r="G680" s="79"/>
      <c r="H680" s="79"/>
    </row>
    <row r="681" spans="1:8">
      <c r="A681" s="65"/>
      <c r="B681" s="266"/>
      <c r="C681" s="266"/>
      <c r="D681" s="139"/>
      <c r="E681" s="113"/>
      <c r="F681" s="79"/>
      <c r="G681" s="79"/>
      <c r="H681" s="79"/>
    </row>
    <row r="682" spans="1:8">
      <c r="A682" s="65"/>
      <c r="B682" s="266"/>
      <c r="C682" s="266"/>
      <c r="D682" s="139"/>
      <c r="E682" s="113"/>
      <c r="F682" s="79"/>
      <c r="G682" s="79"/>
      <c r="H682" s="79"/>
    </row>
    <row r="683" spans="1:8">
      <c r="A683" s="65"/>
      <c r="B683" s="266"/>
      <c r="C683" s="266"/>
      <c r="D683" s="139"/>
      <c r="E683" s="113"/>
      <c r="F683" s="79"/>
      <c r="G683" s="79"/>
      <c r="H683" s="79"/>
    </row>
    <row r="684" spans="1:8">
      <c r="A684" s="65"/>
      <c r="B684" s="266"/>
      <c r="C684" s="266"/>
      <c r="D684" s="139"/>
      <c r="E684" s="113"/>
      <c r="F684" s="79"/>
      <c r="G684" s="79"/>
      <c r="H684" s="79"/>
    </row>
    <row r="685" spans="1:8">
      <c r="A685" s="65"/>
      <c r="B685" s="266"/>
      <c r="C685" s="266"/>
      <c r="D685" s="139"/>
      <c r="E685" s="113"/>
      <c r="F685" s="79"/>
      <c r="G685" s="79"/>
      <c r="H685" s="79"/>
    </row>
    <row r="686" spans="1:8">
      <c r="A686" s="65"/>
      <c r="B686" s="266"/>
      <c r="C686" s="266"/>
      <c r="D686" s="139"/>
      <c r="E686" s="113"/>
      <c r="F686" s="79"/>
      <c r="G686" s="79"/>
      <c r="H686" s="79"/>
    </row>
    <row r="687" spans="1:8">
      <c r="A687" s="65"/>
      <c r="B687" s="266"/>
      <c r="C687" s="266"/>
      <c r="D687" s="139"/>
      <c r="E687" s="113"/>
      <c r="F687" s="79"/>
      <c r="G687" s="79"/>
      <c r="H687" s="79"/>
    </row>
    <row r="688" spans="1:8">
      <c r="A688" s="65"/>
      <c r="B688" s="266"/>
      <c r="C688" s="266"/>
      <c r="D688" s="139"/>
      <c r="E688" s="113"/>
      <c r="F688" s="79"/>
      <c r="G688" s="79"/>
      <c r="H688" s="79"/>
    </row>
    <row r="689" spans="1:8">
      <c r="A689" s="65"/>
      <c r="B689" s="266"/>
      <c r="C689" s="266"/>
      <c r="D689" s="139"/>
      <c r="E689" s="113"/>
      <c r="F689" s="79"/>
      <c r="G689" s="79"/>
      <c r="H689" s="79"/>
    </row>
    <row r="690" spans="1:8">
      <c r="A690" s="65"/>
      <c r="B690" s="266"/>
      <c r="C690" s="266"/>
      <c r="D690" s="139"/>
      <c r="E690" s="113"/>
      <c r="F690" s="79"/>
      <c r="G690" s="79"/>
      <c r="H690" s="79"/>
    </row>
    <row r="691" spans="1:8">
      <c r="A691" s="65"/>
      <c r="B691" s="266"/>
      <c r="C691" s="266"/>
      <c r="D691" s="139"/>
      <c r="E691" s="113"/>
      <c r="F691" s="79"/>
      <c r="G691" s="79"/>
      <c r="H691" s="79"/>
    </row>
    <row r="692" spans="1:8">
      <c r="A692" s="65"/>
      <c r="B692" s="266"/>
      <c r="C692" s="266"/>
      <c r="D692" s="139"/>
      <c r="E692" s="113"/>
      <c r="F692" s="79"/>
      <c r="G692" s="79"/>
      <c r="H692" s="79"/>
    </row>
    <row r="693" spans="1:8">
      <c r="A693" s="65"/>
      <c r="B693" s="266"/>
      <c r="C693" s="266"/>
      <c r="D693" s="139"/>
      <c r="E693" s="113"/>
      <c r="F693" s="79"/>
      <c r="G693" s="79"/>
      <c r="H693" s="79"/>
    </row>
    <row r="694" spans="1:8">
      <c r="A694" s="65"/>
      <c r="B694" s="266"/>
      <c r="C694" s="266"/>
      <c r="D694" s="139"/>
      <c r="E694" s="113"/>
      <c r="F694" s="79"/>
      <c r="G694" s="79"/>
      <c r="H694" s="79"/>
    </row>
    <row r="695" spans="1:8">
      <c r="A695" s="65"/>
      <c r="B695" s="266"/>
      <c r="C695" s="266"/>
      <c r="D695" s="139"/>
      <c r="E695" s="113"/>
      <c r="F695" s="79"/>
      <c r="G695" s="79"/>
      <c r="H695" s="79"/>
    </row>
    <row r="696" spans="1:8">
      <c r="A696" s="65"/>
      <c r="B696" s="266"/>
      <c r="C696" s="266"/>
      <c r="D696" s="139"/>
      <c r="E696" s="113"/>
      <c r="F696" s="79"/>
      <c r="G696" s="79"/>
      <c r="H696" s="79"/>
    </row>
    <row r="697" spans="1:8">
      <c r="A697" s="65"/>
      <c r="B697" s="266"/>
      <c r="C697" s="266"/>
      <c r="D697" s="139"/>
      <c r="E697" s="113"/>
      <c r="F697" s="79"/>
      <c r="G697" s="79"/>
      <c r="H697" s="79"/>
    </row>
    <row r="698" spans="1:8">
      <c r="A698" s="65"/>
      <c r="B698" s="266"/>
      <c r="C698" s="266"/>
      <c r="D698" s="139"/>
      <c r="E698" s="113"/>
      <c r="F698" s="79"/>
      <c r="G698" s="79"/>
      <c r="H698" s="79"/>
    </row>
    <row r="699" spans="1:8">
      <c r="A699" s="65"/>
      <c r="B699" s="266"/>
      <c r="C699" s="266"/>
      <c r="D699" s="139"/>
      <c r="E699" s="113"/>
      <c r="F699" s="79"/>
      <c r="G699" s="79"/>
      <c r="H699" s="79"/>
    </row>
    <row r="700" spans="1:8">
      <c r="A700" s="65"/>
      <c r="B700" s="266"/>
      <c r="C700" s="266"/>
      <c r="D700" s="139"/>
      <c r="E700" s="113"/>
      <c r="F700" s="79"/>
      <c r="G700" s="79"/>
      <c r="H700" s="79"/>
    </row>
    <row r="701" spans="1:8">
      <c r="A701" s="65"/>
      <c r="B701" s="266"/>
      <c r="C701" s="266"/>
      <c r="D701" s="139"/>
      <c r="E701" s="113"/>
      <c r="F701" s="79"/>
      <c r="G701" s="79"/>
      <c r="H701" s="79"/>
    </row>
    <row r="702" spans="1:8">
      <c r="A702" s="65"/>
      <c r="B702" s="266"/>
      <c r="C702" s="266"/>
      <c r="D702" s="139"/>
      <c r="E702" s="113"/>
      <c r="F702" s="79"/>
      <c r="G702" s="79"/>
      <c r="H702" s="79"/>
    </row>
    <row r="703" spans="1:8">
      <c r="A703" s="65"/>
      <c r="B703" s="266"/>
      <c r="C703" s="266"/>
      <c r="D703" s="139"/>
      <c r="E703" s="113"/>
      <c r="F703" s="79"/>
      <c r="G703" s="79"/>
      <c r="H703" s="79"/>
    </row>
    <row r="704" spans="1:8">
      <c r="A704" s="65"/>
      <c r="B704" s="266"/>
      <c r="C704" s="266"/>
      <c r="D704" s="139"/>
      <c r="E704" s="113"/>
      <c r="F704" s="79"/>
      <c r="G704" s="79"/>
      <c r="H704" s="79"/>
    </row>
    <row r="705" spans="1:8">
      <c r="A705" s="65"/>
      <c r="B705" s="266"/>
      <c r="C705" s="266"/>
      <c r="D705" s="139"/>
      <c r="E705" s="113"/>
      <c r="F705" s="79"/>
      <c r="G705" s="79"/>
      <c r="H705" s="79"/>
    </row>
    <row r="706" spans="1:8">
      <c r="A706" s="65"/>
      <c r="B706" s="266"/>
      <c r="C706" s="266"/>
      <c r="D706" s="139"/>
      <c r="E706" s="113"/>
      <c r="F706" s="79"/>
      <c r="G706" s="79"/>
      <c r="H706" s="79"/>
    </row>
    <row r="707" spans="1:8">
      <c r="A707" s="65"/>
      <c r="B707" s="266"/>
      <c r="C707" s="266"/>
      <c r="D707" s="139"/>
      <c r="E707" s="113"/>
      <c r="F707" s="79"/>
      <c r="G707" s="79"/>
      <c r="H707" s="79"/>
    </row>
    <row r="708" spans="1:8">
      <c r="A708" s="65"/>
      <c r="B708" s="266"/>
      <c r="C708" s="266"/>
      <c r="D708" s="139"/>
      <c r="E708" s="113"/>
      <c r="F708" s="79"/>
      <c r="G708" s="79"/>
      <c r="H708" s="79"/>
    </row>
    <row r="709" spans="1:8">
      <c r="A709" s="65"/>
      <c r="B709" s="266"/>
      <c r="C709" s="266"/>
      <c r="D709" s="139"/>
      <c r="E709" s="113"/>
      <c r="F709" s="79"/>
      <c r="G709" s="79"/>
      <c r="H709" s="79"/>
    </row>
    <row r="710" spans="1:8">
      <c r="A710" s="65"/>
      <c r="B710" s="266"/>
      <c r="C710" s="266"/>
      <c r="D710" s="139"/>
      <c r="E710" s="113"/>
      <c r="F710" s="79"/>
      <c r="G710" s="79"/>
      <c r="H710" s="79"/>
    </row>
    <row r="711" spans="1:8">
      <c r="A711" s="65"/>
      <c r="B711" s="266"/>
      <c r="C711" s="266"/>
      <c r="D711" s="139"/>
      <c r="E711" s="113"/>
      <c r="F711" s="79"/>
      <c r="G711" s="79"/>
      <c r="H711" s="79"/>
    </row>
    <row r="712" spans="1:8">
      <c r="A712" s="65"/>
      <c r="B712" s="266"/>
      <c r="C712" s="266"/>
      <c r="D712" s="139"/>
      <c r="E712" s="113"/>
      <c r="F712" s="79"/>
      <c r="G712" s="79"/>
      <c r="H712" s="79"/>
    </row>
    <row r="713" spans="1:8">
      <c r="A713" s="65"/>
      <c r="B713" s="266"/>
      <c r="C713" s="266"/>
      <c r="D713" s="139"/>
      <c r="E713" s="113"/>
      <c r="F713" s="79"/>
      <c r="G713" s="79"/>
      <c r="H713" s="79"/>
    </row>
    <row r="714" spans="1:8">
      <c r="A714" s="65"/>
      <c r="B714" s="266"/>
      <c r="C714" s="266"/>
      <c r="D714" s="139"/>
      <c r="E714" s="113"/>
      <c r="F714" s="79"/>
      <c r="G714" s="79"/>
      <c r="H714" s="79"/>
    </row>
    <row r="715" spans="1:8">
      <c r="A715" s="65"/>
      <c r="B715" s="266"/>
      <c r="C715" s="266"/>
      <c r="D715" s="139"/>
      <c r="E715" s="113"/>
      <c r="F715" s="79"/>
      <c r="G715" s="79"/>
      <c r="H715" s="79"/>
    </row>
    <row r="716" spans="1:8">
      <c r="A716" s="65"/>
      <c r="B716" s="266"/>
      <c r="C716" s="266"/>
      <c r="D716" s="139"/>
      <c r="E716" s="113"/>
      <c r="F716" s="79"/>
      <c r="G716" s="79"/>
      <c r="H716" s="79"/>
    </row>
    <row r="717" spans="1:8">
      <c r="A717" s="65"/>
      <c r="B717" s="266"/>
      <c r="C717" s="266"/>
      <c r="D717" s="139"/>
      <c r="E717" s="113"/>
      <c r="F717" s="79"/>
      <c r="G717" s="79"/>
      <c r="H717" s="79"/>
    </row>
    <row r="718" spans="1:8">
      <c r="A718" s="65"/>
      <c r="B718" s="266"/>
      <c r="C718" s="266"/>
      <c r="D718" s="139"/>
      <c r="E718" s="113"/>
      <c r="F718" s="79"/>
      <c r="G718" s="79"/>
      <c r="H718" s="79"/>
    </row>
    <row r="719" spans="1:8">
      <c r="A719" s="65"/>
      <c r="B719" s="266"/>
      <c r="C719" s="266"/>
      <c r="D719" s="139"/>
      <c r="E719" s="113"/>
      <c r="F719" s="79"/>
      <c r="G719" s="79"/>
      <c r="H719" s="79"/>
    </row>
    <row r="720" spans="1:8">
      <c r="A720" s="65"/>
      <c r="B720" s="266"/>
      <c r="C720" s="266"/>
      <c r="D720" s="139"/>
      <c r="E720" s="113"/>
      <c r="F720" s="79"/>
      <c r="G720" s="79"/>
      <c r="H720" s="79"/>
    </row>
    <row r="721" spans="1:8">
      <c r="A721" s="65"/>
      <c r="B721" s="266"/>
      <c r="C721" s="266"/>
      <c r="D721" s="139"/>
      <c r="E721" s="113"/>
      <c r="F721" s="79"/>
      <c r="G721" s="79"/>
      <c r="H721" s="79"/>
    </row>
    <row r="722" spans="1:8">
      <c r="A722" s="65"/>
      <c r="B722" s="266"/>
      <c r="C722" s="266"/>
      <c r="D722" s="139"/>
      <c r="E722" s="113"/>
      <c r="F722" s="79"/>
      <c r="G722" s="79"/>
      <c r="H722" s="79"/>
    </row>
    <row r="723" spans="1:8">
      <c r="A723" s="65"/>
      <c r="B723" s="266"/>
      <c r="C723" s="266"/>
      <c r="D723" s="139"/>
      <c r="E723" s="113"/>
      <c r="F723" s="79"/>
      <c r="G723" s="79"/>
      <c r="H723" s="79"/>
    </row>
    <row r="724" spans="1:8">
      <c r="A724" s="65"/>
      <c r="B724" s="266"/>
      <c r="C724" s="266"/>
      <c r="D724" s="139"/>
      <c r="E724" s="113"/>
      <c r="F724" s="79"/>
      <c r="G724" s="79"/>
      <c r="H724" s="79"/>
    </row>
    <row r="725" spans="1:8">
      <c r="A725" s="65"/>
      <c r="B725" s="266"/>
      <c r="C725" s="266"/>
      <c r="D725" s="139"/>
      <c r="E725" s="113"/>
      <c r="F725" s="79"/>
      <c r="G725" s="79"/>
      <c r="H725" s="79"/>
    </row>
    <row r="726" spans="1:8">
      <c r="A726" s="65"/>
      <c r="B726" s="266"/>
      <c r="C726" s="266"/>
      <c r="D726" s="139"/>
      <c r="E726" s="113"/>
      <c r="F726" s="79"/>
      <c r="G726" s="79"/>
      <c r="H726" s="79"/>
    </row>
    <row r="727" spans="1:8">
      <c r="A727" s="65"/>
      <c r="B727" s="266"/>
      <c r="C727" s="266"/>
      <c r="D727" s="139"/>
      <c r="E727" s="113"/>
      <c r="F727" s="79"/>
      <c r="G727" s="79"/>
      <c r="H727" s="79"/>
    </row>
    <row r="728" spans="1:8">
      <c r="A728" s="65"/>
      <c r="B728" s="266"/>
      <c r="C728" s="266"/>
      <c r="D728" s="139"/>
      <c r="E728" s="113"/>
      <c r="F728" s="79"/>
      <c r="G728" s="79"/>
      <c r="H728" s="79"/>
    </row>
    <row r="729" spans="1:8">
      <c r="A729" s="65"/>
      <c r="B729" s="266"/>
      <c r="C729" s="266"/>
      <c r="D729" s="139"/>
      <c r="E729" s="113"/>
      <c r="F729" s="79"/>
      <c r="G729" s="79"/>
      <c r="H729" s="79"/>
    </row>
    <row r="730" spans="1:8">
      <c r="A730" s="65"/>
      <c r="B730" s="266"/>
      <c r="C730" s="266"/>
      <c r="D730" s="139"/>
      <c r="E730" s="113"/>
      <c r="F730" s="79"/>
      <c r="G730" s="79"/>
      <c r="H730" s="79"/>
    </row>
    <row r="731" spans="1:8">
      <c r="A731" s="65"/>
      <c r="B731" s="266"/>
      <c r="C731" s="266"/>
      <c r="D731" s="139"/>
      <c r="E731" s="113"/>
      <c r="F731" s="79"/>
      <c r="G731" s="79"/>
      <c r="H731" s="79"/>
    </row>
    <row r="732" spans="1:8">
      <c r="A732" s="65"/>
      <c r="B732" s="266"/>
      <c r="C732" s="266"/>
      <c r="D732" s="139"/>
      <c r="E732" s="113"/>
      <c r="F732" s="79"/>
      <c r="G732" s="79"/>
      <c r="H732" s="79"/>
    </row>
    <row r="733" spans="1:8">
      <c r="A733" s="65"/>
      <c r="B733" s="266"/>
      <c r="C733" s="266"/>
      <c r="D733" s="139"/>
      <c r="E733" s="113"/>
      <c r="F733" s="79"/>
      <c r="G733" s="79"/>
      <c r="H733" s="79"/>
    </row>
    <row r="734" spans="1:8">
      <c r="A734" s="65"/>
      <c r="B734" s="266"/>
      <c r="C734" s="266"/>
      <c r="D734" s="139"/>
      <c r="E734" s="113"/>
      <c r="F734" s="79"/>
      <c r="G734" s="79"/>
      <c r="H734" s="79"/>
    </row>
    <row r="735" spans="1:8">
      <c r="A735" s="65"/>
      <c r="B735" s="266"/>
      <c r="C735" s="266"/>
      <c r="D735" s="139"/>
      <c r="E735" s="113"/>
      <c r="F735" s="79"/>
      <c r="G735" s="79"/>
      <c r="H735" s="79"/>
    </row>
    <row r="736" spans="1:8">
      <c r="A736" s="65"/>
      <c r="B736" s="266"/>
      <c r="C736" s="266"/>
      <c r="D736" s="139"/>
      <c r="E736" s="113"/>
      <c r="F736" s="79"/>
      <c r="G736" s="79"/>
      <c r="H736" s="79"/>
    </row>
    <row r="737" spans="1:8">
      <c r="A737" s="65"/>
      <c r="B737" s="266"/>
      <c r="C737" s="266"/>
      <c r="D737" s="139"/>
      <c r="E737" s="113"/>
      <c r="F737" s="79"/>
      <c r="G737" s="79"/>
      <c r="H737" s="79"/>
    </row>
    <row r="738" spans="1:8">
      <c r="A738" s="65"/>
      <c r="B738" s="266"/>
      <c r="C738" s="266"/>
      <c r="D738" s="139"/>
      <c r="E738" s="113"/>
      <c r="F738" s="79"/>
      <c r="G738" s="79"/>
      <c r="H738" s="79"/>
    </row>
    <row r="739" spans="1:8">
      <c r="A739" s="65"/>
      <c r="B739" s="266"/>
      <c r="C739" s="266"/>
      <c r="D739" s="139"/>
      <c r="E739" s="113"/>
      <c r="F739" s="79"/>
      <c r="G739" s="79"/>
      <c r="H739" s="79"/>
    </row>
    <row r="740" spans="1:8">
      <c r="A740" s="65"/>
      <c r="B740" s="266"/>
      <c r="C740" s="266"/>
      <c r="D740" s="139"/>
      <c r="E740" s="113"/>
      <c r="F740" s="79"/>
      <c r="G740" s="79"/>
      <c r="H740" s="79"/>
    </row>
    <row r="741" spans="1:8">
      <c r="A741" s="65"/>
      <c r="B741" s="266"/>
      <c r="C741" s="266"/>
      <c r="D741" s="139"/>
      <c r="E741" s="113"/>
      <c r="F741" s="79"/>
      <c r="G741" s="79"/>
      <c r="H741" s="79"/>
    </row>
    <row r="742" spans="1:8">
      <c r="A742" s="65"/>
      <c r="B742" s="266"/>
      <c r="C742" s="266"/>
      <c r="D742" s="139"/>
      <c r="E742" s="113"/>
      <c r="F742" s="79"/>
      <c r="G742" s="79"/>
      <c r="H742" s="79"/>
    </row>
    <row r="743" spans="1:8">
      <c r="A743" s="65"/>
      <c r="B743" s="266"/>
      <c r="C743" s="266"/>
      <c r="D743" s="139"/>
      <c r="E743" s="113"/>
      <c r="F743" s="79"/>
      <c r="G743" s="79"/>
      <c r="H743" s="79"/>
    </row>
    <row r="744" spans="1:8">
      <c r="A744" s="65"/>
      <c r="B744" s="266"/>
      <c r="C744" s="266"/>
      <c r="D744" s="139"/>
      <c r="E744" s="113"/>
      <c r="F744" s="79"/>
      <c r="G744" s="79"/>
      <c r="H744" s="79"/>
    </row>
    <row r="745" spans="1:8">
      <c r="A745" s="65"/>
      <c r="B745" s="266"/>
      <c r="C745" s="266"/>
      <c r="D745" s="139"/>
      <c r="E745" s="113"/>
      <c r="F745" s="79"/>
      <c r="G745" s="79"/>
      <c r="H745" s="79"/>
    </row>
    <row r="746" spans="1:8">
      <c r="A746" s="65"/>
      <c r="B746" s="266"/>
      <c r="C746" s="266"/>
      <c r="D746" s="139"/>
      <c r="E746" s="113"/>
      <c r="F746" s="79"/>
      <c r="G746" s="79"/>
      <c r="H746" s="79"/>
    </row>
    <row r="747" spans="1:8">
      <c r="A747" s="65"/>
      <c r="B747" s="266"/>
      <c r="C747" s="266"/>
      <c r="D747" s="139"/>
      <c r="E747" s="113"/>
      <c r="F747" s="79"/>
      <c r="G747" s="79"/>
      <c r="H747" s="79"/>
    </row>
    <row r="748" spans="1:8">
      <c r="A748" s="65"/>
      <c r="B748" s="266"/>
      <c r="C748" s="266"/>
      <c r="D748" s="139"/>
      <c r="E748" s="113"/>
      <c r="F748" s="79"/>
      <c r="G748" s="79"/>
      <c r="H748" s="79"/>
    </row>
    <row r="749" spans="1:8">
      <c r="A749" s="65"/>
      <c r="B749" s="266"/>
      <c r="C749" s="266"/>
      <c r="D749" s="139"/>
      <c r="E749" s="113"/>
      <c r="F749" s="79"/>
      <c r="G749" s="79"/>
      <c r="H749" s="79"/>
    </row>
    <row r="750" spans="1:8">
      <c r="A750" s="65"/>
      <c r="B750" s="266"/>
      <c r="C750" s="266"/>
      <c r="D750" s="139"/>
      <c r="E750" s="113"/>
      <c r="F750" s="79"/>
      <c r="G750" s="79"/>
      <c r="H750" s="79"/>
    </row>
    <row r="751" spans="1:8">
      <c r="A751" s="65"/>
      <c r="B751" s="266"/>
      <c r="C751" s="266"/>
      <c r="D751" s="139"/>
      <c r="E751" s="113"/>
      <c r="F751" s="79"/>
      <c r="G751" s="79"/>
      <c r="H751" s="79"/>
    </row>
    <row r="752" spans="1:8">
      <c r="A752" s="65"/>
      <c r="B752" s="266"/>
      <c r="C752" s="266"/>
      <c r="D752" s="139"/>
      <c r="E752" s="113"/>
      <c r="F752" s="79"/>
      <c r="G752" s="79"/>
      <c r="H752" s="79"/>
    </row>
    <row r="753" spans="1:8">
      <c r="A753" s="65"/>
      <c r="B753" s="266"/>
      <c r="C753" s="266"/>
      <c r="D753" s="139"/>
      <c r="E753" s="113"/>
      <c r="F753" s="79"/>
      <c r="G753" s="79"/>
      <c r="H753" s="79"/>
    </row>
    <row r="754" spans="1:8">
      <c r="A754" s="65"/>
      <c r="B754" s="266"/>
      <c r="C754" s="266"/>
      <c r="D754" s="139"/>
      <c r="E754" s="113"/>
      <c r="F754" s="79"/>
      <c r="G754" s="79"/>
      <c r="H754" s="79"/>
    </row>
    <row r="755" spans="1:8">
      <c r="A755" s="65"/>
      <c r="B755" s="266"/>
      <c r="C755" s="266"/>
      <c r="D755" s="139"/>
      <c r="E755" s="113"/>
      <c r="F755" s="79"/>
      <c r="G755" s="79"/>
      <c r="H755" s="79"/>
    </row>
    <row r="756" spans="1:8">
      <c r="A756" s="65"/>
      <c r="B756" s="266"/>
      <c r="C756" s="266"/>
      <c r="D756" s="139"/>
      <c r="E756" s="113"/>
      <c r="F756" s="79"/>
      <c r="G756" s="79"/>
      <c r="H756" s="79"/>
    </row>
    <row r="757" spans="1:8">
      <c r="A757" s="65"/>
      <c r="B757" s="266"/>
      <c r="C757" s="266"/>
      <c r="D757" s="139"/>
      <c r="E757" s="113"/>
      <c r="F757" s="79"/>
      <c r="G757" s="79"/>
      <c r="H757" s="79"/>
    </row>
    <row r="758" spans="1:8">
      <c r="A758" s="65"/>
      <c r="B758" s="266"/>
      <c r="C758" s="266"/>
      <c r="D758" s="139"/>
      <c r="E758" s="113"/>
      <c r="F758" s="79"/>
      <c r="G758" s="79"/>
      <c r="H758" s="79"/>
    </row>
    <row r="759" spans="1:8">
      <c r="A759" s="65"/>
      <c r="B759" s="266"/>
      <c r="C759" s="266"/>
      <c r="D759" s="139"/>
      <c r="E759" s="113"/>
      <c r="F759" s="79"/>
      <c r="G759" s="79"/>
      <c r="H759" s="79"/>
    </row>
    <row r="760" spans="1:8">
      <c r="A760" s="65"/>
      <c r="B760" s="266"/>
      <c r="C760" s="266"/>
      <c r="D760" s="139"/>
      <c r="E760" s="113"/>
      <c r="F760" s="79"/>
      <c r="G760" s="79"/>
      <c r="H760" s="79"/>
    </row>
    <row r="761" spans="1:8">
      <c r="A761" s="65"/>
      <c r="B761" s="266"/>
      <c r="C761" s="266"/>
      <c r="D761" s="139"/>
      <c r="E761" s="113"/>
      <c r="F761" s="79"/>
      <c r="G761" s="79"/>
      <c r="H761" s="79"/>
    </row>
    <row r="762" spans="1:8">
      <c r="A762" s="65"/>
      <c r="B762" s="266"/>
      <c r="C762" s="266"/>
      <c r="D762" s="139"/>
      <c r="E762" s="113"/>
      <c r="F762" s="79"/>
      <c r="G762" s="79"/>
      <c r="H762" s="79"/>
    </row>
    <row r="763" spans="1:8">
      <c r="A763" s="65"/>
      <c r="B763" s="266"/>
      <c r="C763" s="266"/>
      <c r="D763" s="139"/>
      <c r="E763" s="113"/>
      <c r="F763" s="79"/>
      <c r="G763" s="79"/>
      <c r="H763" s="79"/>
    </row>
    <row r="764" spans="1:8">
      <c r="A764" s="65"/>
      <c r="B764" s="266"/>
      <c r="C764" s="266"/>
      <c r="D764" s="139"/>
      <c r="E764" s="113"/>
      <c r="F764" s="79"/>
      <c r="G764" s="79"/>
      <c r="H764" s="79"/>
    </row>
    <row r="765" spans="1:8">
      <c r="A765" s="65"/>
      <c r="B765" s="266"/>
      <c r="C765" s="266"/>
      <c r="D765" s="139"/>
      <c r="E765" s="113"/>
      <c r="F765" s="79"/>
      <c r="G765" s="79"/>
      <c r="H765" s="79"/>
    </row>
    <row r="766" spans="1:8">
      <c r="A766" s="65"/>
      <c r="B766" s="266"/>
      <c r="C766" s="266"/>
      <c r="D766" s="139"/>
      <c r="E766" s="113"/>
      <c r="F766" s="79"/>
      <c r="G766" s="79"/>
      <c r="H766" s="79"/>
    </row>
    <row r="767" spans="1:8">
      <c r="A767" s="65"/>
      <c r="B767" s="266"/>
      <c r="C767" s="266"/>
      <c r="D767" s="139"/>
      <c r="E767" s="113"/>
      <c r="F767" s="79"/>
      <c r="G767" s="79"/>
      <c r="H767" s="79"/>
    </row>
    <row r="768" spans="1:8">
      <c r="A768" s="65"/>
      <c r="B768" s="266"/>
      <c r="C768" s="266"/>
      <c r="D768" s="139"/>
      <c r="E768" s="113"/>
      <c r="F768" s="79"/>
      <c r="G768" s="79"/>
      <c r="H768" s="79"/>
    </row>
    <row r="769" spans="1:8">
      <c r="A769" s="65"/>
      <c r="B769" s="266"/>
      <c r="C769" s="266"/>
      <c r="D769" s="139"/>
      <c r="E769" s="113"/>
      <c r="F769" s="79"/>
      <c r="G769" s="79"/>
      <c r="H769" s="79"/>
    </row>
    <row r="770" spans="1:8">
      <c r="A770" s="65"/>
      <c r="B770" s="266"/>
      <c r="C770" s="266"/>
      <c r="D770" s="139"/>
      <c r="E770" s="113"/>
      <c r="F770" s="79"/>
      <c r="G770" s="79"/>
      <c r="H770" s="79"/>
    </row>
    <row r="771" spans="1:8">
      <c r="A771" s="65"/>
      <c r="B771" s="266"/>
      <c r="C771" s="266"/>
      <c r="D771" s="139"/>
      <c r="E771" s="113"/>
      <c r="F771" s="79"/>
      <c r="G771" s="79"/>
      <c r="H771" s="79"/>
    </row>
    <row r="772" spans="1:8">
      <c r="A772" s="65"/>
      <c r="B772" s="266"/>
      <c r="C772" s="266"/>
      <c r="D772" s="139"/>
      <c r="E772" s="113"/>
      <c r="F772" s="79"/>
      <c r="G772" s="79"/>
      <c r="H772" s="79"/>
    </row>
    <row r="773" spans="1:8">
      <c r="A773" s="65"/>
      <c r="B773" s="266"/>
      <c r="C773" s="266"/>
      <c r="D773" s="139"/>
      <c r="E773" s="113"/>
      <c r="F773" s="79"/>
      <c r="G773" s="79"/>
      <c r="H773" s="79"/>
    </row>
    <row r="774" spans="1:8">
      <c r="A774" s="65"/>
      <c r="B774" s="266"/>
      <c r="C774" s="266"/>
      <c r="D774" s="139"/>
      <c r="E774" s="113"/>
      <c r="F774" s="79"/>
      <c r="G774" s="79"/>
      <c r="H774" s="79"/>
    </row>
    <row r="775" spans="1:8">
      <c r="A775" s="65"/>
      <c r="B775" s="266"/>
      <c r="C775" s="266"/>
      <c r="D775" s="139"/>
      <c r="E775" s="113"/>
      <c r="F775" s="79"/>
      <c r="G775" s="79"/>
      <c r="H775" s="79"/>
    </row>
    <row r="776" spans="1:8">
      <c r="A776" s="65"/>
      <c r="B776" s="266"/>
      <c r="C776" s="266"/>
      <c r="D776" s="139"/>
      <c r="E776" s="113"/>
      <c r="F776" s="79"/>
      <c r="G776" s="79"/>
      <c r="H776" s="79"/>
    </row>
    <row r="777" spans="1:8">
      <c r="A777" s="65"/>
      <c r="B777" s="266"/>
      <c r="C777" s="266"/>
      <c r="D777" s="139"/>
      <c r="E777" s="113"/>
      <c r="F777" s="79"/>
      <c r="G777" s="79"/>
      <c r="H777" s="79"/>
    </row>
    <row r="778" spans="1:8">
      <c r="A778" s="65"/>
      <c r="B778" s="266"/>
      <c r="C778" s="266"/>
      <c r="D778" s="139"/>
      <c r="E778" s="113"/>
      <c r="F778" s="79"/>
      <c r="G778" s="79"/>
      <c r="H778" s="79"/>
    </row>
    <row r="779" spans="1:8">
      <c r="A779" s="65"/>
      <c r="B779" s="266"/>
      <c r="C779" s="266"/>
      <c r="D779" s="139"/>
      <c r="E779" s="113"/>
      <c r="F779" s="79"/>
      <c r="G779" s="79"/>
      <c r="H779" s="79"/>
    </row>
    <row r="780" spans="1:8">
      <c r="A780" s="65"/>
      <c r="B780" s="266"/>
      <c r="C780" s="266"/>
      <c r="D780" s="139"/>
      <c r="E780" s="113"/>
      <c r="F780" s="79"/>
      <c r="G780" s="79"/>
      <c r="H780" s="79"/>
    </row>
    <row r="781" spans="1:8">
      <c r="A781" s="65"/>
      <c r="B781" s="266"/>
      <c r="C781" s="266"/>
      <c r="D781" s="139"/>
      <c r="E781" s="113"/>
      <c r="F781" s="79"/>
      <c r="G781" s="79"/>
      <c r="H781" s="79"/>
    </row>
    <row r="782" spans="1:8">
      <c r="A782" s="65"/>
      <c r="B782" s="266"/>
      <c r="C782" s="266"/>
      <c r="D782" s="139"/>
      <c r="E782" s="113"/>
      <c r="F782" s="79"/>
      <c r="G782" s="79"/>
      <c r="H782" s="79"/>
    </row>
    <row r="783" spans="1:8">
      <c r="A783" s="65"/>
      <c r="B783" s="266"/>
      <c r="C783" s="266"/>
      <c r="D783" s="139"/>
      <c r="E783" s="113"/>
      <c r="F783" s="79"/>
      <c r="G783" s="79"/>
      <c r="H783" s="79"/>
    </row>
    <row r="784" spans="1:8">
      <c r="A784" s="65"/>
      <c r="B784" s="266"/>
      <c r="C784" s="266"/>
      <c r="D784" s="139"/>
      <c r="E784" s="113"/>
      <c r="F784" s="79"/>
      <c r="G784" s="79"/>
      <c r="H784" s="79"/>
    </row>
    <row r="785" spans="1:8">
      <c r="A785" s="65"/>
      <c r="B785" s="266"/>
      <c r="C785" s="266"/>
      <c r="D785" s="139"/>
      <c r="E785" s="113"/>
      <c r="F785" s="79"/>
      <c r="G785" s="79"/>
      <c r="H785" s="79"/>
    </row>
    <row r="786" spans="1:8">
      <c r="A786" s="65"/>
      <c r="B786" s="266"/>
      <c r="C786" s="266"/>
      <c r="D786" s="139"/>
      <c r="E786" s="113"/>
      <c r="F786" s="79"/>
      <c r="G786" s="79"/>
      <c r="H786" s="79"/>
    </row>
    <row r="787" spans="1:8">
      <c r="A787" s="65"/>
      <c r="B787" s="266"/>
      <c r="C787" s="266"/>
      <c r="D787" s="139"/>
      <c r="E787" s="113"/>
      <c r="F787" s="79"/>
      <c r="G787" s="79"/>
      <c r="H787" s="79"/>
    </row>
    <row r="788" spans="1:8">
      <c r="A788" s="65"/>
      <c r="B788" s="266"/>
      <c r="C788" s="266"/>
      <c r="D788" s="139"/>
      <c r="E788" s="113"/>
      <c r="F788" s="79"/>
      <c r="G788" s="79"/>
      <c r="H788" s="79"/>
    </row>
    <row r="789" spans="1:8">
      <c r="A789" s="65"/>
      <c r="B789" s="266"/>
      <c r="C789" s="266"/>
      <c r="D789" s="139"/>
      <c r="E789" s="113"/>
      <c r="F789" s="79"/>
      <c r="G789" s="79"/>
      <c r="H789" s="79"/>
    </row>
    <row r="790" spans="1:8">
      <c r="A790" s="65"/>
      <c r="B790" s="266"/>
      <c r="C790" s="266"/>
      <c r="D790" s="139"/>
      <c r="E790" s="113"/>
      <c r="F790" s="79"/>
      <c r="G790" s="79"/>
      <c r="H790" s="79"/>
    </row>
    <row r="791" spans="1:8">
      <c r="A791" s="65"/>
      <c r="B791" s="266"/>
      <c r="C791" s="266"/>
      <c r="D791" s="139"/>
      <c r="E791" s="113"/>
      <c r="F791" s="79"/>
      <c r="G791" s="79"/>
      <c r="H791" s="79"/>
    </row>
    <row r="792" spans="1:8">
      <c r="A792" s="65"/>
      <c r="B792" s="266"/>
      <c r="C792" s="266"/>
      <c r="D792" s="139"/>
      <c r="E792" s="113"/>
      <c r="F792" s="79"/>
      <c r="G792" s="79"/>
      <c r="H792" s="79"/>
    </row>
    <row r="793" spans="1:8">
      <c r="A793" s="65"/>
      <c r="B793" s="266"/>
      <c r="C793" s="266"/>
      <c r="D793" s="139"/>
      <c r="E793" s="113"/>
      <c r="F793" s="79"/>
      <c r="G793" s="79"/>
      <c r="H793" s="79"/>
    </row>
    <row r="794" spans="1:8">
      <c r="A794" s="65"/>
      <c r="B794" s="266"/>
      <c r="C794" s="266"/>
      <c r="D794" s="139"/>
      <c r="E794" s="113"/>
      <c r="F794" s="79"/>
      <c r="G794" s="79"/>
      <c r="H794" s="79"/>
    </row>
    <row r="795" spans="1:8">
      <c r="A795" s="65"/>
      <c r="B795" s="266"/>
      <c r="C795" s="266"/>
      <c r="D795" s="139"/>
      <c r="E795" s="113"/>
      <c r="F795" s="79"/>
      <c r="G795" s="79"/>
      <c r="H795" s="79"/>
    </row>
    <row r="796" spans="1:8">
      <c r="A796" s="65"/>
      <c r="B796" s="266"/>
      <c r="C796" s="266"/>
      <c r="D796" s="139"/>
      <c r="E796" s="113"/>
      <c r="F796" s="79"/>
      <c r="G796" s="79"/>
      <c r="H796" s="79"/>
    </row>
    <row r="797" spans="1:8">
      <c r="A797" s="65"/>
      <c r="B797" s="266"/>
      <c r="C797" s="266"/>
      <c r="D797" s="139"/>
      <c r="E797" s="113"/>
      <c r="F797" s="79"/>
      <c r="G797" s="79"/>
      <c r="H797" s="79"/>
    </row>
    <row r="798" spans="1:8">
      <c r="A798" s="65"/>
      <c r="B798" s="266"/>
      <c r="C798" s="266"/>
      <c r="D798" s="139"/>
      <c r="E798" s="113"/>
      <c r="F798" s="79"/>
      <c r="G798" s="79"/>
      <c r="H798" s="79"/>
    </row>
    <row r="799" spans="1:8">
      <c r="A799" s="65"/>
      <c r="B799" s="266"/>
      <c r="C799" s="266"/>
      <c r="D799" s="139"/>
      <c r="E799" s="113"/>
      <c r="F799" s="79"/>
      <c r="G799" s="79"/>
      <c r="H799" s="79"/>
    </row>
    <row r="800" spans="1:8">
      <c r="A800" s="65"/>
      <c r="B800" s="266"/>
      <c r="C800" s="266"/>
      <c r="D800" s="139"/>
      <c r="E800" s="113"/>
      <c r="F800" s="79"/>
      <c r="G800" s="79"/>
      <c r="H800" s="79"/>
    </row>
    <row r="801" spans="1:8">
      <c r="A801" s="65"/>
      <c r="B801" s="266"/>
      <c r="C801" s="266"/>
      <c r="D801" s="139"/>
      <c r="E801" s="113"/>
      <c r="F801" s="79"/>
      <c r="G801" s="79"/>
      <c r="H801" s="79"/>
    </row>
    <row r="802" spans="1:8">
      <c r="A802" s="65"/>
      <c r="B802" s="266"/>
      <c r="C802" s="266"/>
      <c r="D802" s="139"/>
      <c r="E802" s="113"/>
      <c r="F802" s="79"/>
      <c r="G802" s="79"/>
      <c r="H802" s="79"/>
    </row>
    <row r="803" spans="1:8">
      <c r="A803" s="65"/>
      <c r="B803" s="266"/>
      <c r="C803" s="266"/>
      <c r="D803" s="139"/>
      <c r="E803" s="113"/>
      <c r="F803" s="79"/>
      <c r="G803" s="79"/>
      <c r="H803" s="79"/>
    </row>
    <row r="804" spans="1:8">
      <c r="A804" s="65"/>
      <c r="B804" s="266"/>
      <c r="C804" s="266"/>
      <c r="D804" s="139"/>
      <c r="E804" s="113"/>
      <c r="F804" s="79"/>
      <c r="G804" s="79"/>
      <c r="H804" s="79"/>
    </row>
    <row r="805" spans="1:8">
      <c r="A805" s="65"/>
      <c r="B805" s="266"/>
      <c r="C805" s="266"/>
      <c r="D805" s="139"/>
      <c r="E805" s="113"/>
      <c r="F805" s="79"/>
      <c r="G805" s="79"/>
      <c r="H805" s="79"/>
    </row>
    <row r="806" spans="1:8">
      <c r="A806" s="65"/>
      <c r="B806" s="266"/>
      <c r="C806" s="266"/>
      <c r="D806" s="139"/>
      <c r="E806" s="113"/>
      <c r="F806" s="79"/>
      <c r="G806" s="79"/>
      <c r="H806" s="79"/>
    </row>
    <row r="807" spans="1:8">
      <c r="A807" s="65"/>
      <c r="B807" s="266"/>
      <c r="C807" s="266"/>
      <c r="D807" s="139"/>
      <c r="E807" s="113"/>
      <c r="F807" s="79"/>
      <c r="G807" s="79"/>
      <c r="H807" s="79"/>
    </row>
    <row r="808" spans="1:8">
      <c r="A808" s="65"/>
      <c r="B808" s="266"/>
      <c r="C808" s="266"/>
      <c r="D808" s="139"/>
      <c r="E808" s="113"/>
      <c r="F808" s="79"/>
      <c r="G808" s="79"/>
      <c r="H808" s="79"/>
    </row>
    <row r="809" spans="1:8">
      <c r="A809" s="65"/>
      <c r="B809" s="266"/>
      <c r="C809" s="266"/>
      <c r="D809" s="139"/>
      <c r="E809" s="113"/>
      <c r="F809" s="79"/>
      <c r="G809" s="79"/>
      <c r="H809" s="79"/>
    </row>
    <row r="810" spans="1:8">
      <c r="A810" s="65"/>
      <c r="B810" s="266"/>
      <c r="C810" s="266"/>
      <c r="D810" s="139"/>
      <c r="E810" s="113"/>
      <c r="F810" s="79"/>
      <c r="G810" s="79"/>
      <c r="H810" s="79"/>
    </row>
    <row r="811" spans="1:8">
      <c r="A811" s="65"/>
      <c r="B811" s="266"/>
      <c r="C811" s="266"/>
      <c r="D811" s="139"/>
      <c r="E811" s="113"/>
      <c r="F811" s="79"/>
      <c r="G811" s="79"/>
      <c r="H811" s="79"/>
    </row>
    <row r="812" spans="1:8">
      <c r="A812" s="65"/>
      <c r="B812" s="266"/>
      <c r="C812" s="266"/>
      <c r="D812" s="139"/>
      <c r="E812" s="113"/>
      <c r="F812" s="79"/>
      <c r="G812" s="79"/>
      <c r="H812" s="79"/>
    </row>
    <row r="813" spans="1:8">
      <c r="A813" s="65"/>
      <c r="B813" s="266"/>
      <c r="C813" s="266"/>
      <c r="D813" s="139"/>
      <c r="E813" s="113"/>
      <c r="F813" s="79"/>
      <c r="G813" s="79"/>
      <c r="H813" s="79"/>
    </row>
    <row r="814" spans="1:8">
      <c r="A814" s="65"/>
      <c r="B814" s="266"/>
      <c r="C814" s="266"/>
      <c r="D814" s="139"/>
      <c r="E814" s="113"/>
      <c r="F814" s="79"/>
      <c r="G814" s="79"/>
      <c r="H814" s="79"/>
    </row>
    <row r="815" spans="1:8">
      <c r="A815" s="65"/>
      <c r="B815" s="266"/>
      <c r="C815" s="266"/>
      <c r="D815" s="139"/>
      <c r="E815" s="113"/>
      <c r="F815" s="79"/>
      <c r="G815" s="79"/>
      <c r="H815" s="79"/>
    </row>
    <row r="816" spans="1:8">
      <c r="A816" s="65"/>
      <c r="B816" s="266"/>
      <c r="C816" s="266"/>
      <c r="D816" s="139"/>
      <c r="E816" s="113"/>
      <c r="F816" s="79"/>
      <c r="G816" s="79"/>
      <c r="H816" s="79"/>
    </row>
    <row r="817" spans="1:8">
      <c r="A817" s="65"/>
      <c r="B817" s="266"/>
      <c r="C817" s="266"/>
      <c r="D817" s="139"/>
      <c r="E817" s="113"/>
      <c r="F817" s="79"/>
      <c r="G817" s="79"/>
      <c r="H817" s="79"/>
    </row>
    <row r="818" spans="1:8">
      <c r="A818" s="65"/>
      <c r="B818" s="266"/>
      <c r="C818" s="266"/>
      <c r="D818" s="139"/>
      <c r="E818" s="113"/>
      <c r="F818" s="79"/>
      <c r="G818" s="79"/>
      <c r="H818" s="79"/>
    </row>
    <row r="819" spans="1:8">
      <c r="A819" s="65"/>
      <c r="B819" s="266"/>
      <c r="C819" s="266"/>
      <c r="D819" s="139"/>
      <c r="E819" s="113"/>
      <c r="F819" s="79"/>
      <c r="G819" s="79"/>
      <c r="H819" s="79"/>
    </row>
    <row r="820" spans="1:8">
      <c r="A820" s="65"/>
      <c r="B820" s="266"/>
      <c r="C820" s="266"/>
      <c r="D820" s="139"/>
      <c r="E820" s="113"/>
      <c r="F820" s="79"/>
      <c r="G820" s="79"/>
      <c r="H820" s="79"/>
    </row>
    <row r="821" spans="1:8">
      <c r="A821" s="65"/>
      <c r="B821" s="266"/>
      <c r="C821" s="266"/>
      <c r="D821" s="139"/>
      <c r="E821" s="113"/>
      <c r="F821" s="79"/>
      <c r="G821" s="79"/>
      <c r="H821" s="79"/>
    </row>
    <row r="822" spans="1:8">
      <c r="A822" s="65"/>
      <c r="B822" s="266"/>
      <c r="C822" s="266"/>
      <c r="D822" s="139"/>
      <c r="E822" s="113"/>
      <c r="F822" s="79"/>
      <c r="G822" s="79"/>
      <c r="H822" s="79"/>
    </row>
    <row r="823" spans="1:8">
      <c r="A823" s="65"/>
      <c r="B823" s="266"/>
      <c r="C823" s="266"/>
      <c r="D823" s="139"/>
      <c r="E823" s="113"/>
      <c r="F823" s="79"/>
      <c r="G823" s="79"/>
      <c r="H823" s="79"/>
    </row>
    <row r="824" spans="1:8">
      <c r="A824" s="65"/>
      <c r="B824" s="266"/>
      <c r="C824" s="266"/>
      <c r="D824" s="139"/>
      <c r="E824" s="113"/>
      <c r="F824" s="79"/>
      <c r="G824" s="79"/>
      <c r="H824" s="79"/>
    </row>
    <row r="825" spans="1:8">
      <c r="A825" s="65"/>
      <c r="B825" s="266"/>
      <c r="C825" s="266"/>
      <c r="D825" s="139"/>
      <c r="E825" s="113"/>
      <c r="F825" s="79"/>
      <c r="G825" s="79"/>
      <c r="H825" s="79"/>
    </row>
    <row r="826" spans="1:8">
      <c r="A826" s="65"/>
      <c r="B826" s="266"/>
      <c r="C826" s="266"/>
      <c r="D826" s="139"/>
      <c r="E826" s="113"/>
      <c r="F826" s="79"/>
      <c r="G826" s="79"/>
      <c r="H826" s="79"/>
    </row>
    <row r="827" spans="1:8">
      <c r="A827" s="65"/>
      <c r="B827" s="266"/>
      <c r="C827" s="266"/>
      <c r="D827" s="139"/>
      <c r="E827" s="113"/>
      <c r="F827" s="79"/>
      <c r="G827" s="79"/>
      <c r="H827" s="79"/>
    </row>
    <row r="828" spans="1:8">
      <c r="A828" s="65"/>
      <c r="B828" s="266"/>
      <c r="C828" s="266"/>
      <c r="D828" s="139"/>
      <c r="E828" s="113"/>
      <c r="F828" s="79"/>
      <c r="G828" s="79"/>
      <c r="H828" s="79"/>
    </row>
    <row r="829" spans="1:8">
      <c r="A829" s="65"/>
      <c r="B829" s="266"/>
      <c r="C829" s="266"/>
      <c r="D829" s="139"/>
      <c r="E829" s="113"/>
      <c r="F829" s="79"/>
      <c r="G829" s="79"/>
      <c r="H829" s="79"/>
    </row>
    <row r="830" spans="1:8">
      <c r="A830" s="65"/>
      <c r="B830" s="266"/>
      <c r="C830" s="266"/>
      <c r="D830" s="139"/>
      <c r="E830" s="113"/>
      <c r="F830" s="79"/>
      <c r="G830" s="79"/>
      <c r="H830" s="79"/>
    </row>
    <row r="831" spans="1:8">
      <c r="A831" s="65"/>
      <c r="B831" s="266"/>
      <c r="C831" s="266"/>
      <c r="D831" s="139"/>
      <c r="E831" s="113"/>
      <c r="F831" s="79"/>
      <c r="G831" s="79"/>
      <c r="H831" s="79"/>
    </row>
    <row r="832" spans="1:8">
      <c r="A832" s="65"/>
      <c r="B832" s="266"/>
      <c r="C832" s="266"/>
      <c r="D832" s="139"/>
      <c r="E832" s="113"/>
      <c r="F832" s="79"/>
      <c r="G832" s="79"/>
      <c r="H832" s="79"/>
    </row>
    <row r="833" spans="1:8">
      <c r="A833" s="65"/>
      <c r="B833" s="266"/>
      <c r="C833" s="266"/>
      <c r="D833" s="139"/>
      <c r="E833" s="113"/>
      <c r="F833" s="79"/>
      <c r="G833" s="79"/>
      <c r="H833" s="79"/>
    </row>
    <row r="834" spans="1:8">
      <c r="A834" s="65"/>
      <c r="B834" s="266"/>
      <c r="C834" s="266"/>
      <c r="D834" s="139"/>
      <c r="E834" s="113"/>
      <c r="F834" s="79"/>
      <c r="G834" s="79"/>
      <c r="H834" s="79"/>
    </row>
    <row r="835" spans="1:8">
      <c r="A835" s="65"/>
      <c r="B835" s="266"/>
      <c r="C835" s="266"/>
      <c r="D835" s="139"/>
      <c r="E835" s="113"/>
      <c r="F835" s="79"/>
      <c r="G835" s="79"/>
      <c r="H835" s="79"/>
    </row>
    <row r="836" spans="1:8">
      <c r="A836" s="65"/>
      <c r="B836" s="266"/>
      <c r="C836" s="266"/>
      <c r="D836" s="139"/>
      <c r="E836" s="113"/>
      <c r="F836" s="79"/>
      <c r="G836" s="79"/>
      <c r="H836" s="79"/>
    </row>
    <row r="837" spans="1:8">
      <c r="A837" s="65"/>
      <c r="B837" s="266"/>
      <c r="C837" s="266"/>
      <c r="D837" s="139"/>
      <c r="E837" s="113"/>
      <c r="F837" s="79"/>
      <c r="G837" s="79"/>
      <c r="H837" s="79"/>
    </row>
    <row r="838" spans="1:8">
      <c r="A838" s="65"/>
      <c r="B838" s="266"/>
      <c r="C838" s="266"/>
      <c r="D838" s="139"/>
      <c r="E838" s="113"/>
      <c r="F838" s="79"/>
      <c r="G838" s="79"/>
      <c r="H838" s="79"/>
    </row>
    <row r="839" spans="1:8">
      <c r="A839" s="65"/>
      <c r="B839" s="266"/>
      <c r="C839" s="266"/>
      <c r="D839" s="139"/>
      <c r="E839" s="113"/>
      <c r="F839" s="79"/>
      <c r="G839" s="79"/>
      <c r="H839" s="79"/>
    </row>
    <row r="840" spans="1:8">
      <c r="A840" s="65"/>
      <c r="B840" s="266"/>
      <c r="C840" s="266"/>
      <c r="D840" s="139"/>
      <c r="E840" s="113"/>
      <c r="F840" s="79"/>
      <c r="G840" s="79"/>
      <c r="H840" s="79"/>
    </row>
    <row r="841" spans="1:8">
      <c r="A841" s="65"/>
      <c r="B841" s="266"/>
      <c r="C841" s="266"/>
      <c r="D841" s="139"/>
      <c r="E841" s="113"/>
      <c r="F841" s="79"/>
      <c r="G841" s="79"/>
      <c r="H841" s="79"/>
    </row>
    <row r="842" spans="1:8">
      <c r="A842" s="65"/>
      <c r="B842" s="266"/>
      <c r="C842" s="266"/>
      <c r="D842" s="139"/>
      <c r="E842" s="113"/>
      <c r="F842" s="79"/>
      <c r="G842" s="79"/>
      <c r="H842" s="79"/>
    </row>
    <row r="843" spans="1:8">
      <c r="A843" s="65"/>
      <c r="B843" s="266"/>
      <c r="C843" s="266"/>
      <c r="D843" s="139"/>
      <c r="E843" s="113"/>
      <c r="F843" s="79"/>
      <c r="G843" s="79"/>
      <c r="H843" s="79"/>
    </row>
    <row r="844" spans="1:8">
      <c r="A844" s="65"/>
      <c r="B844" s="266"/>
      <c r="C844" s="266"/>
      <c r="D844" s="139"/>
      <c r="E844" s="113"/>
      <c r="F844" s="79"/>
      <c r="G844" s="79"/>
      <c r="H844" s="79"/>
    </row>
    <row r="845" spans="1:8">
      <c r="A845" s="65"/>
      <c r="B845" s="266"/>
      <c r="C845" s="266"/>
      <c r="D845" s="139"/>
      <c r="E845" s="113"/>
      <c r="F845" s="79"/>
      <c r="G845" s="79"/>
      <c r="H845" s="79"/>
    </row>
    <row r="846" spans="1:8">
      <c r="A846" s="65"/>
      <c r="B846" s="266"/>
      <c r="C846" s="266"/>
      <c r="D846" s="139"/>
      <c r="E846" s="113"/>
      <c r="F846" s="79"/>
      <c r="G846" s="79"/>
      <c r="H846" s="79"/>
    </row>
    <row r="847" spans="1:8">
      <c r="A847" s="65"/>
      <c r="B847" s="266"/>
      <c r="C847" s="266"/>
      <c r="D847" s="139"/>
      <c r="E847" s="113"/>
      <c r="F847" s="79"/>
      <c r="G847" s="79"/>
      <c r="H847" s="79"/>
    </row>
    <row r="848" spans="1:8">
      <c r="A848" s="65"/>
      <c r="B848" s="266"/>
      <c r="C848" s="266"/>
      <c r="D848" s="139"/>
      <c r="E848" s="113"/>
      <c r="F848" s="79"/>
      <c r="G848" s="79"/>
      <c r="H848" s="79"/>
    </row>
  </sheetData>
  <mergeCells count="129">
    <mergeCell ref="B138:D138"/>
    <mergeCell ref="A140:C140"/>
    <mergeCell ref="B141:D141"/>
    <mergeCell ref="A142:D142"/>
    <mergeCell ref="J142:K142"/>
    <mergeCell ref="A145:E146"/>
    <mergeCell ref="C121:D121"/>
    <mergeCell ref="C122:D122"/>
    <mergeCell ref="A131:D131"/>
    <mergeCell ref="A132:D132"/>
    <mergeCell ref="A133:E133"/>
    <mergeCell ref="A134:D134"/>
    <mergeCell ref="B135:D135"/>
    <mergeCell ref="B136:D136"/>
    <mergeCell ref="B137:D137"/>
    <mergeCell ref="C107:D107"/>
    <mergeCell ref="C108:D108"/>
    <mergeCell ref="C109:D109"/>
    <mergeCell ref="C110:D110"/>
    <mergeCell ref="A111:D111"/>
    <mergeCell ref="A112:C117"/>
    <mergeCell ref="A118:D118"/>
    <mergeCell ref="B119:C119"/>
    <mergeCell ref="C120:D120"/>
    <mergeCell ref="A94:C94"/>
    <mergeCell ref="A95:E95"/>
    <mergeCell ref="B97:C97"/>
    <mergeCell ref="A98:C98"/>
    <mergeCell ref="A99:E99"/>
    <mergeCell ref="B100:D100"/>
    <mergeCell ref="A104:D104"/>
    <mergeCell ref="A105:D105"/>
    <mergeCell ref="B106:C106"/>
    <mergeCell ref="A81:C84"/>
    <mergeCell ref="A85:D85"/>
    <mergeCell ref="A86:E86"/>
    <mergeCell ref="B88:C88"/>
    <mergeCell ref="B89:C89"/>
    <mergeCell ref="B90:C90"/>
    <mergeCell ref="B91:C91"/>
    <mergeCell ref="B92:C92"/>
    <mergeCell ref="B93:C93"/>
    <mergeCell ref="A72:E72"/>
    <mergeCell ref="B73:D73"/>
    <mergeCell ref="B74:C74"/>
    <mergeCell ref="B75:C75"/>
    <mergeCell ref="B76:C76"/>
    <mergeCell ref="B77:C77"/>
    <mergeCell ref="B78:C78"/>
    <mergeCell ref="B79:C79"/>
    <mergeCell ref="A80:D80"/>
    <mergeCell ref="A56:C56"/>
    <mergeCell ref="B57:E57"/>
    <mergeCell ref="B58:C58"/>
    <mergeCell ref="B59:C59"/>
    <mergeCell ref="B60:C60"/>
    <mergeCell ref="B61:C61"/>
    <mergeCell ref="G61:H69"/>
    <mergeCell ref="B62:C62"/>
    <mergeCell ref="B63:C63"/>
    <mergeCell ref="B64:C64"/>
    <mergeCell ref="A65:D65"/>
    <mergeCell ref="A66:E66"/>
    <mergeCell ref="B67:D67"/>
    <mergeCell ref="B68:D68"/>
    <mergeCell ref="B48:C48"/>
    <mergeCell ref="B49:C49"/>
    <mergeCell ref="B50:C50"/>
    <mergeCell ref="G50:H50"/>
    <mergeCell ref="B51:C51"/>
    <mergeCell ref="G51:H51"/>
    <mergeCell ref="B52:C52"/>
    <mergeCell ref="B53:C53"/>
    <mergeCell ref="G53:G55"/>
    <mergeCell ref="H53:H55"/>
    <mergeCell ref="B54:C54"/>
    <mergeCell ref="B55:C55"/>
    <mergeCell ref="A35:D35"/>
    <mergeCell ref="A36:D36"/>
    <mergeCell ref="B37:E37"/>
    <mergeCell ref="B38:C38"/>
    <mergeCell ref="A41:C41"/>
    <mergeCell ref="A42:D42"/>
    <mergeCell ref="A43:C45"/>
    <mergeCell ref="B46:D46"/>
    <mergeCell ref="B47:C47"/>
    <mergeCell ref="A25:D25"/>
    <mergeCell ref="B26:C26"/>
    <mergeCell ref="C27:D27"/>
    <mergeCell ref="C28:D28"/>
    <mergeCell ref="C29:D29"/>
    <mergeCell ref="C30:D30"/>
    <mergeCell ref="C31:D31"/>
    <mergeCell ref="C32:D32"/>
    <mergeCell ref="A34:D34"/>
    <mergeCell ref="B20:C20"/>
    <mergeCell ref="D20:E20"/>
    <mergeCell ref="B21:C21"/>
    <mergeCell ref="D21:E21"/>
    <mergeCell ref="B22:C22"/>
    <mergeCell ref="D22:E22"/>
    <mergeCell ref="B23:C23"/>
    <mergeCell ref="D23:E23"/>
    <mergeCell ref="B24:C24"/>
    <mergeCell ref="D24:E24"/>
    <mergeCell ref="A1:E2"/>
    <mergeCell ref="F1:F26"/>
    <mergeCell ref="I1:I26"/>
    <mergeCell ref="A3:C3"/>
    <mergeCell ref="A4:C4"/>
    <mergeCell ref="D4:E4"/>
    <mergeCell ref="A5:C5"/>
    <mergeCell ref="D5:E5"/>
    <mergeCell ref="B6:E6"/>
    <mergeCell ref="A7:E7"/>
    <mergeCell ref="C8:E8"/>
    <mergeCell ref="C9:E9"/>
    <mergeCell ref="C10:E10"/>
    <mergeCell ref="C11:E11"/>
    <mergeCell ref="A12:E12"/>
    <mergeCell ref="A13:B13"/>
    <mergeCell ref="D13:E13"/>
    <mergeCell ref="A14:B16"/>
    <mergeCell ref="C14:C16"/>
    <mergeCell ref="D14:E16"/>
    <mergeCell ref="G15:H15"/>
    <mergeCell ref="A17:E17"/>
    <mergeCell ref="A18:E18"/>
    <mergeCell ref="A19:D19"/>
  </mergeCells>
  <hyperlinks>
    <hyperlink ref="B53" r:id="rId1" xr:uid="{00000000-0004-0000-0400-000000000000}"/>
    <hyperlink ref="B77" location="Plan2!A1" display="Aviso Prévio Trabalhado" xr:uid="{00000000-0004-0000-0400-000001000000}"/>
    <hyperlink ref="I77" location="Plan2!A1" display="M APÓS PRORROGAÇÃO = 0.194%" xr:uid="{00000000-0004-0000-0400-000002000000}"/>
  </hyperlinks>
  <pageMargins left="0.51180555555555496" right="0.51180555555555496" top="0.78749999999999998" bottom="0.78749999999999998" header="0.51180555555555496" footer="0.51180555555555496"/>
  <pageSetup paperSize="9" scale="80" firstPageNumber="0" orientation="portrait" horizontalDpi="300" verticalDpi="300"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U18"/>
  <sheetViews>
    <sheetView view="pageBreakPreview" zoomScale="170" zoomScaleNormal="115" zoomScaleSheetLayoutView="170" zoomScalePageLayoutView="140" workbookViewId="0">
      <selection activeCell="C2" sqref="C2"/>
    </sheetView>
  </sheetViews>
  <sheetFormatPr defaultColWidth="9.28515625" defaultRowHeight="15"/>
  <cols>
    <col min="3" max="3" width="13.140625" customWidth="1"/>
    <col min="6" max="6" width="13" customWidth="1"/>
    <col min="7" max="7" width="13.5703125" customWidth="1"/>
    <col min="8" max="8" width="10.42578125" customWidth="1"/>
    <col min="9" max="9" width="17.7109375" customWidth="1"/>
    <col min="10" max="10" width="14.42578125" customWidth="1"/>
    <col min="11" max="11" width="17.5703125" customWidth="1"/>
    <col min="12" max="12" width="13.28515625" hidden="1" customWidth="1"/>
    <col min="13" max="47" width="11.5703125" hidden="1" customWidth="1"/>
    <col min="48" max="48" width="6.140625" customWidth="1"/>
    <col min="49" max="49" width="6" customWidth="1"/>
  </cols>
  <sheetData>
    <row r="2" spans="1:18">
      <c r="D2" s="44"/>
      <c r="E2" s="44"/>
      <c r="F2" s="44"/>
      <c r="G2" s="44"/>
      <c r="H2" s="44"/>
      <c r="I2" s="44"/>
      <c r="J2" s="44"/>
      <c r="K2" s="44"/>
    </row>
    <row r="3" spans="1:18">
      <c r="A3" s="43"/>
      <c r="B3" s="43"/>
      <c r="C3" s="43"/>
      <c r="D3" s="43"/>
      <c r="E3" s="43"/>
      <c r="F3" s="45"/>
      <c r="G3" s="43"/>
      <c r="H3" s="45"/>
      <c r="I3" s="45"/>
      <c r="J3" s="43"/>
      <c r="K3" s="43"/>
    </row>
    <row r="4" spans="1:18">
      <c r="A4" s="490" t="s">
        <v>240</v>
      </c>
      <c r="B4" s="490"/>
      <c r="C4" s="490"/>
      <c r="D4" s="490"/>
      <c r="E4" s="490"/>
      <c r="F4" s="490"/>
      <c r="G4" s="490"/>
      <c r="H4" s="490"/>
      <c r="I4" s="490"/>
      <c r="J4" s="490"/>
      <c r="K4" s="490"/>
    </row>
    <row r="5" spans="1:18" ht="42" customHeight="1">
      <c r="A5" s="46" t="s">
        <v>20</v>
      </c>
      <c r="B5" s="46" t="s">
        <v>241</v>
      </c>
      <c r="C5" s="46" t="s">
        <v>242</v>
      </c>
      <c r="D5" s="491" t="s">
        <v>243</v>
      </c>
      <c r="E5" s="491"/>
      <c r="F5" s="491"/>
      <c r="G5" s="46" t="s">
        <v>244</v>
      </c>
      <c r="H5" s="46" t="s">
        <v>245</v>
      </c>
      <c r="I5" s="46" t="s">
        <v>246</v>
      </c>
      <c r="J5" s="46" t="s">
        <v>247</v>
      </c>
      <c r="K5" s="46" t="s">
        <v>248</v>
      </c>
    </row>
    <row r="6" spans="1:18">
      <c r="A6" s="492">
        <v>1</v>
      </c>
      <c r="B6" s="47" t="s">
        <v>249</v>
      </c>
      <c r="C6" s="47" t="s">
        <v>250</v>
      </c>
      <c r="D6" s="493" t="s">
        <v>306</v>
      </c>
      <c r="E6" s="494"/>
      <c r="F6" s="494"/>
      <c r="G6" s="48" t="e">
        <f>'CFP Diu'!E142</f>
        <v>#VALUE!</v>
      </c>
      <c r="H6" s="49">
        <v>2</v>
      </c>
      <c r="I6" s="48" t="e">
        <f>G6*H6</f>
        <v>#VALUE!</v>
      </c>
      <c r="J6" s="49">
        <v>4</v>
      </c>
      <c r="K6" s="48" t="e">
        <f>J6*I6</f>
        <v>#VALUE!</v>
      </c>
    </row>
    <row r="7" spans="1:18">
      <c r="A7" s="492"/>
      <c r="B7" s="47" t="s">
        <v>249</v>
      </c>
      <c r="C7" s="47" t="s">
        <v>250</v>
      </c>
      <c r="D7" s="493" t="s">
        <v>307</v>
      </c>
      <c r="E7" s="494"/>
      <c r="F7" s="494"/>
      <c r="G7" s="48" t="e">
        <f>'CFP Not'!E142</f>
        <v>#VALUE!</v>
      </c>
      <c r="H7" s="49">
        <v>2</v>
      </c>
      <c r="I7" s="48" t="e">
        <f>G7*H7</f>
        <v>#VALUE!</v>
      </c>
      <c r="J7" s="49">
        <v>10</v>
      </c>
      <c r="K7" s="48" t="e">
        <f>J7*I7</f>
        <v>#VALUE!</v>
      </c>
    </row>
    <row r="8" spans="1:18">
      <c r="A8" s="490" t="s">
        <v>251</v>
      </c>
      <c r="B8" s="490"/>
      <c r="C8" s="490"/>
      <c r="D8" s="490"/>
      <c r="E8" s="490"/>
      <c r="F8" s="490"/>
      <c r="G8" s="490"/>
      <c r="H8" s="490"/>
      <c r="I8" s="490"/>
      <c r="J8" s="490"/>
      <c r="K8" s="50" t="e">
        <f>SUM(K6:K7)</f>
        <v>#VALUE!</v>
      </c>
      <c r="M8" s="504" t="s">
        <v>252</v>
      </c>
      <c r="N8" s="504"/>
      <c r="O8" s="505" t="e">
        <f>#REF!</f>
        <v>#REF!</v>
      </c>
      <c r="P8" s="505"/>
      <c r="Q8" s="506" t="e">
        <f>#REF!</f>
        <v>#REF!</v>
      </c>
      <c r="R8" s="506"/>
    </row>
    <row r="9" spans="1:18">
      <c r="A9" s="507" t="s">
        <v>305</v>
      </c>
      <c r="B9" s="490"/>
      <c r="C9" s="490"/>
      <c r="D9" s="490"/>
      <c r="E9" s="490"/>
      <c r="F9" s="490"/>
      <c r="G9" s="490"/>
      <c r="H9" s="490"/>
      <c r="I9" s="490"/>
      <c r="J9" s="490"/>
      <c r="K9" s="50" t="e">
        <f>K8*6</f>
        <v>#VALUE!</v>
      </c>
    </row>
    <row r="10" spans="1:18">
      <c r="A10" s="273"/>
      <c r="B10" s="274"/>
      <c r="C10" s="274"/>
      <c r="D10" s="274"/>
      <c r="E10" s="274"/>
      <c r="F10" s="274"/>
      <c r="G10" s="274"/>
      <c r="H10" s="274"/>
      <c r="I10" s="274"/>
      <c r="J10" s="274"/>
      <c r="K10" s="275"/>
    </row>
    <row r="11" spans="1:18" ht="15.75" thickBot="1">
      <c r="A11" s="273"/>
      <c r="B11" s="274"/>
      <c r="C11" s="274"/>
      <c r="D11" s="274"/>
      <c r="E11" s="274"/>
      <c r="F11" s="274"/>
      <c r="G11" s="274"/>
      <c r="H11" s="274"/>
      <c r="I11" s="274"/>
      <c r="J11" s="274"/>
      <c r="K11" s="275"/>
    </row>
    <row r="12" spans="1:18" ht="15" customHeight="1">
      <c r="A12" s="495" t="s">
        <v>310</v>
      </c>
      <c r="B12" s="496"/>
      <c r="C12" s="496"/>
      <c r="D12" s="496"/>
      <c r="E12" s="496"/>
      <c r="F12" s="496"/>
      <c r="G12" s="496"/>
      <c r="H12" s="496"/>
      <c r="I12" s="496"/>
      <c r="J12" s="497"/>
      <c r="K12" s="51" t="s">
        <v>276</v>
      </c>
    </row>
    <row r="13" spans="1:18">
      <c r="A13" s="498"/>
      <c r="B13" s="499"/>
      <c r="C13" s="499"/>
      <c r="D13" s="499"/>
      <c r="E13" s="499"/>
      <c r="F13" s="499"/>
      <c r="G13" s="499"/>
      <c r="H13" s="499"/>
      <c r="I13" s="499"/>
      <c r="J13" s="500"/>
    </row>
    <row r="14" spans="1:18">
      <c r="A14" s="498"/>
      <c r="B14" s="499"/>
      <c r="C14" s="499"/>
      <c r="D14" s="499"/>
      <c r="E14" s="499"/>
      <c r="F14" s="499"/>
      <c r="G14" s="499"/>
      <c r="H14" s="499"/>
      <c r="I14" s="499"/>
      <c r="J14" s="500"/>
    </row>
    <row r="15" spans="1:18">
      <c r="A15" s="498"/>
      <c r="B15" s="499"/>
      <c r="C15" s="499"/>
      <c r="D15" s="499"/>
      <c r="E15" s="499"/>
      <c r="F15" s="499"/>
      <c r="G15" s="499"/>
      <c r="H15" s="499"/>
      <c r="I15" s="499"/>
      <c r="J15" s="500"/>
    </row>
    <row r="16" spans="1:18">
      <c r="A16" s="498"/>
      <c r="B16" s="499"/>
      <c r="C16" s="499"/>
      <c r="D16" s="499"/>
      <c r="E16" s="499"/>
      <c r="F16" s="499"/>
      <c r="G16" s="499"/>
      <c r="H16" s="499"/>
      <c r="I16" s="499"/>
      <c r="J16" s="500"/>
    </row>
    <row r="17" spans="1:10">
      <c r="A17" s="498"/>
      <c r="B17" s="499"/>
      <c r="C17" s="499"/>
      <c r="D17" s="499"/>
      <c r="E17" s="499"/>
      <c r="F17" s="499"/>
      <c r="G17" s="499"/>
      <c r="H17" s="499"/>
      <c r="I17" s="499"/>
      <c r="J17" s="500"/>
    </row>
    <row r="18" spans="1:10" ht="15.75" thickBot="1">
      <c r="A18" s="501"/>
      <c r="B18" s="502"/>
      <c r="C18" s="502"/>
      <c r="D18" s="502"/>
      <c r="E18" s="502"/>
      <c r="F18" s="502"/>
      <c r="G18" s="502"/>
      <c r="H18" s="502"/>
      <c r="I18" s="502"/>
      <c r="J18" s="503"/>
    </row>
  </sheetData>
  <mergeCells count="11">
    <mergeCell ref="A12:J18"/>
    <mergeCell ref="A8:J8"/>
    <mergeCell ref="M8:N8"/>
    <mergeCell ref="O8:P8"/>
    <mergeCell ref="Q8:R8"/>
    <mergeCell ref="A9:J9"/>
    <mergeCell ref="A4:K4"/>
    <mergeCell ref="D5:F5"/>
    <mergeCell ref="A6:A7"/>
    <mergeCell ref="D6:F6"/>
    <mergeCell ref="D7:F7"/>
  </mergeCells>
  <pageMargins left="0.75" right="0.75" top="1" bottom="1" header="0.51180555555555496" footer="0.51180555555555496"/>
  <pageSetup paperSize="9" scale="85" firstPageNumber="0" orientation="landscape" horizontalDpi="300" verticalDpi="300" r:id="rId1"/>
  <colBreaks count="1" manualBreakCount="1">
    <brk id="47" max="1048575" man="1"/>
  </colBreaks>
</worksheet>
</file>

<file path=docProps/app.xml><?xml version="1.0" encoding="utf-8"?>
<Properties xmlns="http://schemas.openxmlformats.org/officeDocument/2006/extended-properties" xmlns:vt="http://schemas.openxmlformats.org/officeDocument/2006/docPropsVTypes">
  <Template/>
  <TotalTime>320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Informações Gerais</vt:lpstr>
      <vt:lpstr>Seguro de Vida</vt:lpstr>
      <vt:lpstr>Pesquisas de Preços</vt:lpstr>
      <vt:lpstr>CFP Diu</vt:lpstr>
      <vt:lpstr>CFP Not</vt:lpstr>
      <vt:lpstr>Resumo</vt:lpstr>
      <vt:lpstr>'CFP Diu'!Area_de_impressao</vt:lpstr>
      <vt:lpstr>'CFP Not'!Area_de_impressao</vt:lpstr>
      <vt:lpstr>'Informações Gerais'!Area_de_impressao</vt:lpstr>
      <vt:lpstr>'Pesquisas de Preços'!Area_de_impressao</vt:lpstr>
      <vt:lpstr>Resumo!Area_de_impressao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Profº Walter Gouvea</dc:creator>
  <dc:description/>
  <cp:lastModifiedBy>UFCG</cp:lastModifiedBy>
  <cp:revision>54</cp:revision>
  <cp:lastPrinted>2023-06-29T14:16:21Z</cp:lastPrinted>
  <dcterms:created xsi:type="dcterms:W3CDTF">2017-09-20T01:52:00Z</dcterms:created>
  <dcterms:modified xsi:type="dcterms:W3CDTF">2023-07-07T14:42:17Z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1046-11.2.0.8668</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