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640" windowHeight="11760" tabRatio="500" firstSheet="7" activeTab="9"/>
  </bookViews>
  <sheets>
    <sheet name="Informações iniciais" sheetId="1" r:id="rId1"/>
    <sheet name="Seguro de Vida" sheetId="2" r:id="rId2"/>
    <sheet name="Materiais e ferramentas" sheetId="3" r:id="rId3"/>
    <sheet name="Unifomes Posto" sheetId="4" r:id="rId4"/>
    <sheet name="EPI por posto" sheetId="5" r:id="rId5"/>
    <sheet name="Equipamentos" sheetId="6" r:id="rId6"/>
    <sheet name="Encarregado (44h)" sheetId="7" r:id="rId7"/>
    <sheet name="Servente de Limpeza (44h)" sheetId="8" r:id="rId8"/>
    <sheet name="Serv. de Limpeza Insalubre 44h " sheetId="9" r:id="rId9"/>
    <sheet name="Metro Quadrado" sheetId="11" r:id="rId10"/>
  </sheets>
  <definedNames>
    <definedName name="_xlnm.Print_Area" localSheetId="6">'Encarregado (44h)'!$A$1:$G$155</definedName>
    <definedName name="_xlnm.Print_Area" localSheetId="4">'EPI por posto'!$A$1:$S$29</definedName>
    <definedName name="_xlnm.Print_Area" localSheetId="5">Equipamentos!$A$1:$T$20</definedName>
    <definedName name="_xlnm.Print_Area" localSheetId="0">'Informações iniciais'!$A$1:$F$38</definedName>
    <definedName name="_xlnm.Print_Area" localSheetId="9">'Metro Quadrado'!$A$1:$BE$179</definedName>
    <definedName name="_xlnm.Print_Area" localSheetId="1">'Seguro de Vida'!$A$1:$O$26</definedName>
    <definedName name="_xlnm.Print_Area" localSheetId="8">'Serv. de Limpeza Insalubre 44h '!$A$1:$M$142</definedName>
    <definedName name="_xlnm.Print_Area" localSheetId="7">'Servente de Limpeza (44h)'!$A$1:$E$142</definedName>
    <definedName name="_xlnm.Print_Area" localSheetId="3">'Unifomes Posto'!$A$1:$R$29</definedName>
    <definedName name="Print_Area_0" localSheetId="3">'Unifomes Posto'!$A$1:$R$35</definedName>
  </definedNames>
  <calcPr calcId="18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E80" i="7" l="1"/>
  <c r="D77" i="7"/>
  <c r="AF159" i="11" l="1"/>
  <c r="S159" i="11"/>
  <c r="AF158" i="11"/>
  <c r="S158" i="11"/>
  <c r="AQ155" i="11"/>
  <c r="AF153" i="11"/>
  <c r="S153" i="11"/>
  <c r="AR150" i="11"/>
  <c r="S149" i="11"/>
  <c r="S148" i="11"/>
  <c r="S147" i="11"/>
  <c r="AR145" i="11"/>
  <c r="AF144" i="11"/>
  <c r="S144" i="11"/>
  <c r="S143" i="11"/>
  <c r="AF142" i="11"/>
  <c r="S142" i="11"/>
  <c r="S141" i="11"/>
  <c r="S140" i="11"/>
  <c r="S139" i="11"/>
  <c r="BF137" i="11"/>
  <c r="BD137" i="11"/>
  <c r="BG137" i="11" s="1"/>
  <c r="S136" i="11"/>
  <c r="S135" i="11"/>
  <c r="S134" i="11"/>
  <c r="BF133" i="11"/>
  <c r="BD133" i="11"/>
  <c r="S133" i="11"/>
  <c r="BF132" i="11"/>
  <c r="BD132" i="11"/>
  <c r="BG132" i="11" s="1"/>
  <c r="S131" i="11"/>
  <c r="S130" i="11"/>
  <c r="AF129" i="11"/>
  <c r="S129" i="11"/>
  <c r="U116" i="11"/>
  <c r="U115" i="11"/>
  <c r="U112" i="11"/>
  <c r="U111" i="11"/>
  <c r="AE105" i="11"/>
  <c r="U105" i="11"/>
  <c r="AR105" i="11" s="1"/>
  <c r="AE104" i="11"/>
  <c r="U104" i="11"/>
  <c r="AR104" i="11" s="1"/>
  <c r="AE97" i="11"/>
  <c r="U97" i="11"/>
  <c r="AE96" i="11"/>
  <c r="U96" i="11"/>
  <c r="AR96" i="11" s="1"/>
  <c r="AE93" i="11"/>
  <c r="AR93" i="11" s="1"/>
  <c r="U93" i="11"/>
  <c r="AE92" i="11"/>
  <c r="U92" i="11"/>
  <c r="AE89" i="11"/>
  <c r="U89" i="11"/>
  <c r="AE88" i="11"/>
  <c r="AR88" i="11" s="1"/>
  <c r="U88" i="11"/>
  <c r="U78" i="11"/>
  <c r="U77" i="11"/>
  <c r="U74" i="11"/>
  <c r="U73" i="11"/>
  <c r="U70" i="11"/>
  <c r="U69" i="11"/>
  <c r="U63" i="11"/>
  <c r="U62" i="11"/>
  <c r="U56" i="11"/>
  <c r="U55" i="11"/>
  <c r="U49" i="11"/>
  <c r="U48" i="11"/>
  <c r="U42" i="11"/>
  <c r="U41" i="11"/>
  <c r="U38" i="11"/>
  <c r="U37" i="11"/>
  <c r="U34" i="11"/>
  <c r="U33" i="11"/>
  <c r="U30" i="11"/>
  <c r="U29" i="11"/>
  <c r="U26" i="11"/>
  <c r="U25" i="11"/>
  <c r="U22" i="11"/>
  <c r="U21" i="11"/>
  <c r="U18" i="11"/>
  <c r="U17" i="11"/>
  <c r="U14" i="11"/>
  <c r="U13" i="11"/>
  <c r="V159" i="11"/>
  <c r="V158" i="11"/>
  <c r="V153" i="11"/>
  <c r="V155" i="11" s="1"/>
  <c r="V149" i="11"/>
  <c r="V148" i="11"/>
  <c r="V147" i="11"/>
  <c r="V144" i="11"/>
  <c r="V143" i="11"/>
  <c r="V142" i="11"/>
  <c r="V141" i="11"/>
  <c r="V140" i="11"/>
  <c r="V139" i="11"/>
  <c r="V136" i="11"/>
  <c r="V135" i="11"/>
  <c r="V134" i="11"/>
  <c r="V133" i="11"/>
  <c r="V132" i="11"/>
  <c r="V131" i="11"/>
  <c r="V130" i="11"/>
  <c r="D130" i="9"/>
  <c r="C123" i="9" s="1"/>
  <c r="D123" i="9" s="1"/>
  <c r="E98" i="9"/>
  <c r="E102" i="9" s="1"/>
  <c r="F97" i="9"/>
  <c r="D91" i="9"/>
  <c r="D90" i="9"/>
  <c r="D89" i="9"/>
  <c r="L83" i="9"/>
  <c r="D79" i="9"/>
  <c r="M78" i="9"/>
  <c r="M81" i="9" s="1"/>
  <c r="M82" i="9" s="1"/>
  <c r="L84" i="9" s="1"/>
  <c r="D77" i="9"/>
  <c r="D76" i="9"/>
  <c r="D75" i="9"/>
  <c r="D74" i="9"/>
  <c r="E63" i="9"/>
  <c r="F63" i="9" s="1"/>
  <c r="E61" i="9"/>
  <c r="J61" i="9" s="1"/>
  <c r="J59" i="9"/>
  <c r="F59" i="9"/>
  <c r="D50" i="9"/>
  <c r="D56" i="9" s="1"/>
  <c r="D78" i="9" s="1"/>
  <c r="D40" i="9"/>
  <c r="D39" i="9"/>
  <c r="H37" i="9"/>
  <c r="E29" i="9"/>
  <c r="D22" i="9"/>
  <c r="E27" i="9" s="1"/>
  <c r="H16" i="9"/>
  <c r="D130" i="8"/>
  <c r="C123" i="8" s="1"/>
  <c r="D123" i="8" s="1"/>
  <c r="E98" i="8"/>
  <c r="E102" i="8" s="1"/>
  <c r="F97" i="8"/>
  <c r="D91" i="8"/>
  <c r="D90" i="8"/>
  <c r="D89" i="8"/>
  <c r="L83" i="8"/>
  <c r="D79" i="8"/>
  <c r="M78" i="8"/>
  <c r="M81" i="8" s="1"/>
  <c r="M82" i="8" s="1"/>
  <c r="L84" i="8" s="1"/>
  <c r="D77" i="8"/>
  <c r="D76" i="8"/>
  <c r="D75" i="8"/>
  <c r="D74" i="8"/>
  <c r="E63" i="8"/>
  <c r="F63" i="8" s="1"/>
  <c r="E61" i="8"/>
  <c r="F61" i="8" s="1"/>
  <c r="J59" i="8"/>
  <c r="F59" i="8"/>
  <c r="D50" i="8"/>
  <c r="D56" i="8" s="1"/>
  <c r="D78" i="8" s="1"/>
  <c r="D40" i="8"/>
  <c r="D39" i="8"/>
  <c r="H37" i="8"/>
  <c r="D22" i="8"/>
  <c r="E27" i="8" s="1"/>
  <c r="H16" i="8"/>
  <c r="D131" i="7"/>
  <c r="C124" i="7" s="1"/>
  <c r="D124" i="7" s="1"/>
  <c r="E99" i="7"/>
  <c r="E103" i="7" s="1"/>
  <c r="F98" i="7"/>
  <c r="D92" i="7"/>
  <c r="D91" i="7"/>
  <c r="D90" i="7"/>
  <c r="L84" i="7"/>
  <c r="D80" i="7"/>
  <c r="M79" i="7"/>
  <c r="M82" i="7" s="1"/>
  <c r="M83" i="7" s="1"/>
  <c r="L85" i="7" s="1"/>
  <c r="M85" i="7" s="1"/>
  <c r="D78" i="7"/>
  <c r="D76" i="7"/>
  <c r="D75" i="7"/>
  <c r="F65" i="7"/>
  <c r="E64" i="7"/>
  <c r="F64" i="7" s="1"/>
  <c r="E63" i="7"/>
  <c r="F63" i="7" s="1"/>
  <c r="J61" i="7"/>
  <c r="F61" i="7"/>
  <c r="J59" i="7"/>
  <c r="F59" i="7"/>
  <c r="D50" i="7"/>
  <c r="D56" i="7" s="1"/>
  <c r="D79" i="7" s="1"/>
  <c r="D40" i="7"/>
  <c r="D39" i="7"/>
  <c r="H37" i="7"/>
  <c r="E33" i="7"/>
  <c r="D22" i="7"/>
  <c r="E27" i="7" s="1"/>
  <c r="H18" i="7"/>
  <c r="H16" i="7"/>
  <c r="O13" i="6"/>
  <c r="P13" i="6" s="1"/>
  <c r="O12" i="6"/>
  <c r="P12" i="6" s="1"/>
  <c r="P23" i="5"/>
  <c r="R23" i="5" s="1"/>
  <c r="O23" i="5"/>
  <c r="P22" i="5"/>
  <c r="S22" i="5" s="1"/>
  <c r="O22" i="5"/>
  <c r="P18" i="5"/>
  <c r="O18" i="5"/>
  <c r="P17" i="5"/>
  <c r="O17" i="5"/>
  <c r="P16" i="5"/>
  <c r="O16" i="5"/>
  <c r="P15" i="5"/>
  <c r="O15" i="5"/>
  <c r="P14" i="5"/>
  <c r="S14" i="5" s="1"/>
  <c r="O14" i="5"/>
  <c r="P13" i="5"/>
  <c r="O13" i="5"/>
  <c r="P12" i="5"/>
  <c r="O12" i="5"/>
  <c r="P11" i="5"/>
  <c r="O11" i="5"/>
  <c r="O22" i="4"/>
  <c r="R22" i="4" s="1"/>
  <c r="N22" i="4"/>
  <c r="O21" i="4"/>
  <c r="Q21" i="4" s="1"/>
  <c r="N21" i="4"/>
  <c r="O20" i="4"/>
  <c r="P20" i="4" s="1"/>
  <c r="N20" i="4"/>
  <c r="Q19" i="4"/>
  <c r="O19" i="4"/>
  <c r="R19" i="4" s="1"/>
  <c r="N19" i="4"/>
  <c r="O18" i="4"/>
  <c r="R18" i="4" s="1"/>
  <c r="N18" i="4"/>
  <c r="O14" i="4"/>
  <c r="R14" i="4" s="1"/>
  <c r="N14" i="4"/>
  <c r="O13" i="4"/>
  <c r="R13" i="4" s="1"/>
  <c r="N13" i="4"/>
  <c r="O12" i="4"/>
  <c r="Q12" i="4" s="1"/>
  <c r="N12" i="4"/>
  <c r="O11" i="4"/>
  <c r="P11" i="4" s="1"/>
  <c r="N11" i="4"/>
  <c r="N63" i="3"/>
  <c r="P63" i="3" s="1"/>
  <c r="M63" i="3"/>
  <c r="N62" i="3"/>
  <c r="O62" i="3" s="1"/>
  <c r="M62" i="3"/>
  <c r="N61" i="3"/>
  <c r="M61" i="3"/>
  <c r="N60" i="3"/>
  <c r="O60" i="3" s="1"/>
  <c r="M60" i="3"/>
  <c r="N59" i="3"/>
  <c r="P59" i="3" s="1"/>
  <c r="M59" i="3"/>
  <c r="N58" i="3"/>
  <c r="Q58" i="3" s="1"/>
  <c r="M58" i="3"/>
  <c r="N57" i="3"/>
  <c r="P57" i="3" s="1"/>
  <c r="M57" i="3"/>
  <c r="N56" i="3"/>
  <c r="O56" i="3" s="1"/>
  <c r="M56" i="3"/>
  <c r="N55" i="3"/>
  <c r="P55" i="3" s="1"/>
  <c r="M55" i="3"/>
  <c r="N54" i="3"/>
  <c r="M54" i="3"/>
  <c r="N53" i="3"/>
  <c r="M53" i="3"/>
  <c r="N52" i="3"/>
  <c r="O52" i="3" s="1"/>
  <c r="M52" i="3"/>
  <c r="Q51" i="3"/>
  <c r="P51" i="3"/>
  <c r="N51" i="3"/>
  <c r="O51" i="3" s="1"/>
  <c r="M51" i="3"/>
  <c r="N50" i="3"/>
  <c r="Q50" i="3" s="1"/>
  <c r="M50" i="3"/>
  <c r="N49" i="3"/>
  <c r="P49" i="3" s="1"/>
  <c r="M49" i="3"/>
  <c r="N48" i="3"/>
  <c r="O48" i="3" s="1"/>
  <c r="M48" i="3"/>
  <c r="N47" i="3"/>
  <c r="P47" i="3" s="1"/>
  <c r="M47" i="3"/>
  <c r="N46" i="3"/>
  <c r="O46" i="3" s="1"/>
  <c r="M46" i="3"/>
  <c r="N45" i="3"/>
  <c r="M45" i="3"/>
  <c r="N44" i="3"/>
  <c r="O44" i="3" s="1"/>
  <c r="M44" i="3"/>
  <c r="Q43" i="3"/>
  <c r="P43" i="3"/>
  <c r="N43" i="3"/>
  <c r="O43" i="3" s="1"/>
  <c r="M43" i="3"/>
  <c r="P42" i="3"/>
  <c r="N42" i="3"/>
  <c r="Q42" i="3" s="1"/>
  <c r="M42" i="3"/>
  <c r="N41" i="3"/>
  <c r="P41" i="3" s="1"/>
  <c r="M41" i="3"/>
  <c r="N40" i="3"/>
  <c r="O40" i="3" s="1"/>
  <c r="M40" i="3"/>
  <c r="N39" i="3"/>
  <c r="P39" i="3" s="1"/>
  <c r="M39" i="3"/>
  <c r="N38" i="3"/>
  <c r="M38" i="3"/>
  <c r="N37" i="3"/>
  <c r="M37" i="3"/>
  <c r="N36" i="3"/>
  <c r="O36" i="3" s="1"/>
  <c r="M36" i="3"/>
  <c r="Q35" i="3"/>
  <c r="N35" i="3"/>
  <c r="P35" i="3" s="1"/>
  <c r="M35" i="3"/>
  <c r="N34" i="3"/>
  <c r="Q34" i="3" s="1"/>
  <c r="M34" i="3"/>
  <c r="N33" i="3"/>
  <c r="P33" i="3" s="1"/>
  <c r="M33" i="3"/>
  <c r="N32" i="3"/>
  <c r="O32" i="3" s="1"/>
  <c r="M32" i="3"/>
  <c r="N31" i="3"/>
  <c r="P31" i="3" s="1"/>
  <c r="M31" i="3"/>
  <c r="N30" i="3"/>
  <c r="M30" i="3"/>
  <c r="N29" i="3"/>
  <c r="M29" i="3"/>
  <c r="N28" i="3"/>
  <c r="O28" i="3" s="1"/>
  <c r="M28" i="3"/>
  <c r="N27" i="3"/>
  <c r="Q27" i="3" s="1"/>
  <c r="M27" i="3"/>
  <c r="N25" i="3"/>
  <c r="Q25" i="3" s="1"/>
  <c r="M25" i="3"/>
  <c r="N24" i="3"/>
  <c r="P24" i="3" s="1"/>
  <c r="M24" i="3"/>
  <c r="N23" i="3"/>
  <c r="O23" i="3" s="1"/>
  <c r="M23" i="3"/>
  <c r="N22" i="3"/>
  <c r="P22" i="3" s="1"/>
  <c r="M22" i="3"/>
  <c r="N21" i="3"/>
  <c r="O21" i="3" s="1"/>
  <c r="M21" i="3"/>
  <c r="N20" i="3"/>
  <c r="M20" i="3"/>
  <c r="N19" i="3"/>
  <c r="O19" i="3" s="1"/>
  <c r="M19" i="3"/>
  <c r="Q18" i="3"/>
  <c r="N18" i="3"/>
  <c r="P18" i="3" s="1"/>
  <c r="M18" i="3"/>
  <c r="N17" i="3"/>
  <c r="Q17" i="3" s="1"/>
  <c r="M17" i="3"/>
  <c r="N16" i="3"/>
  <c r="P16" i="3" s="1"/>
  <c r="M16" i="3"/>
  <c r="N15" i="3"/>
  <c r="M15" i="3"/>
  <c r="N14" i="3"/>
  <c r="P14" i="3" s="1"/>
  <c r="M14" i="3"/>
  <c r="P13" i="3"/>
  <c r="N13" i="3"/>
  <c r="Q13" i="3" s="1"/>
  <c r="M13" i="3"/>
  <c r="N12" i="3"/>
  <c r="P12" i="3" s="1"/>
  <c r="M12" i="3"/>
  <c r="L11" i="2"/>
  <c r="O11" i="2" s="1"/>
  <c r="C19" i="1"/>
  <c r="E60" i="9" s="1"/>
  <c r="C16" i="1"/>
  <c r="Q12" i="5" l="1"/>
  <c r="S12" i="5"/>
  <c r="Q18" i="5"/>
  <c r="I18" i="5" s="1"/>
  <c r="J18" i="5" s="1"/>
  <c r="S18" i="5"/>
  <c r="Q17" i="5"/>
  <c r="S17" i="5"/>
  <c r="Q16" i="5"/>
  <c r="I16" i="5" s="1"/>
  <c r="J16" i="5" s="1"/>
  <c r="S16" i="5"/>
  <c r="R16" i="5"/>
  <c r="Q13" i="5"/>
  <c r="S13" i="5"/>
  <c r="Q15" i="5"/>
  <c r="S15" i="5"/>
  <c r="Q22" i="4"/>
  <c r="I19" i="4"/>
  <c r="J19" i="4" s="1"/>
  <c r="R21" i="4"/>
  <c r="P21" i="4"/>
  <c r="P19" i="4"/>
  <c r="P14" i="4"/>
  <c r="P13" i="4"/>
  <c r="P50" i="3"/>
  <c r="Q47" i="3"/>
  <c r="O57" i="3"/>
  <c r="O42" i="3"/>
  <c r="Q59" i="3"/>
  <c r="M84" i="8"/>
  <c r="Q13" i="4"/>
  <c r="Q14" i="4"/>
  <c r="I14" i="4" s="1"/>
  <c r="J14" i="4" s="1"/>
  <c r="D41" i="8"/>
  <c r="BG133" i="11"/>
  <c r="O22" i="3"/>
  <c r="O25" i="3"/>
  <c r="G25" i="3" s="1"/>
  <c r="H25" i="3" s="1"/>
  <c r="O27" i="3"/>
  <c r="O41" i="3"/>
  <c r="O17" i="3"/>
  <c r="O18" i="3"/>
  <c r="Q22" i="3"/>
  <c r="G22" i="3" s="1"/>
  <c r="H22" i="3" s="1"/>
  <c r="P25" i="3"/>
  <c r="O34" i="3"/>
  <c r="O35" i="3"/>
  <c r="G43" i="3"/>
  <c r="H43" i="3" s="1"/>
  <c r="O55" i="3"/>
  <c r="O58" i="3"/>
  <c r="O59" i="3"/>
  <c r="I21" i="4"/>
  <c r="J21" i="4" s="1"/>
  <c r="M84" i="9"/>
  <c r="G35" i="3"/>
  <c r="H35" i="3" s="1"/>
  <c r="G59" i="3"/>
  <c r="H59" i="3" s="1"/>
  <c r="P27" i="3"/>
  <c r="N11" i="2"/>
  <c r="Q14" i="3"/>
  <c r="P17" i="3"/>
  <c r="G17" i="3" s="1"/>
  <c r="H17" i="3" s="1"/>
  <c r="P34" i="3"/>
  <c r="O50" i="3"/>
  <c r="P58" i="3"/>
  <c r="G58" i="3" s="1"/>
  <c r="H58" i="3" s="1"/>
  <c r="D41" i="7"/>
  <c r="J61" i="8"/>
  <c r="AR89" i="11"/>
  <c r="Q54" i="3"/>
  <c r="P54" i="3"/>
  <c r="R11" i="5"/>
  <c r="Q11" i="5"/>
  <c r="O16" i="3"/>
  <c r="Q30" i="3"/>
  <c r="P30" i="3"/>
  <c r="O31" i="3"/>
  <c r="P45" i="3"/>
  <c r="O45" i="3"/>
  <c r="O49" i="3"/>
  <c r="G18" i="3"/>
  <c r="H18" i="3" s="1"/>
  <c r="O24" i="3"/>
  <c r="O30" i="3"/>
  <c r="Q31" i="3"/>
  <c r="Q38" i="3"/>
  <c r="P38" i="3"/>
  <c r="O39" i="3"/>
  <c r="G51" i="3"/>
  <c r="H51" i="3" s="1"/>
  <c r="P53" i="3"/>
  <c r="O53" i="3"/>
  <c r="Q63" i="3"/>
  <c r="P20" i="3"/>
  <c r="O20" i="3"/>
  <c r="M11" i="2"/>
  <c r="O12" i="3"/>
  <c r="O13" i="3"/>
  <c r="G13" i="3" s="1"/>
  <c r="H13" i="3" s="1"/>
  <c r="O14" i="3"/>
  <c r="G14" i="3" s="1"/>
  <c r="H14" i="3" s="1"/>
  <c r="P29" i="3"/>
  <c r="O29" i="3"/>
  <c r="O33" i="3"/>
  <c r="O38" i="3"/>
  <c r="Q39" i="3"/>
  <c r="Q46" i="3"/>
  <c r="P46" i="3"/>
  <c r="O47" i="3"/>
  <c r="P61" i="3"/>
  <c r="O61" i="3"/>
  <c r="P12" i="4"/>
  <c r="Q18" i="4"/>
  <c r="R12" i="5"/>
  <c r="I12" i="5" s="1"/>
  <c r="J12" i="5" s="1"/>
  <c r="Q14" i="5"/>
  <c r="R14" i="5"/>
  <c r="AA158" i="11"/>
  <c r="Q21" i="3"/>
  <c r="P21" i="3"/>
  <c r="P37" i="3"/>
  <c r="O37" i="3"/>
  <c r="O54" i="3"/>
  <c r="Q55" i="3"/>
  <c r="G55" i="3" s="1"/>
  <c r="H55" i="3" s="1"/>
  <c r="Q62" i="3"/>
  <c r="P62" i="3"/>
  <c r="O63" i="3"/>
  <c r="S23" i="5"/>
  <c r="AA135" i="11"/>
  <c r="AA139" i="11"/>
  <c r="AQ139" i="11" s="1"/>
  <c r="AA148" i="11"/>
  <c r="AQ148" i="11" s="1"/>
  <c r="G34" i="3"/>
  <c r="H34" i="3" s="1"/>
  <c r="G42" i="3"/>
  <c r="H42" i="3" s="1"/>
  <c r="G50" i="3"/>
  <c r="H50" i="3" s="1"/>
  <c r="I13" i="4"/>
  <c r="J13" i="4" s="1"/>
  <c r="R22" i="5"/>
  <c r="AA133" i="11"/>
  <c r="AQ133" i="11" s="1"/>
  <c r="D41" i="9"/>
  <c r="AA141" i="11"/>
  <c r="AQ141" i="11" s="1"/>
  <c r="AA153" i="11"/>
  <c r="AA155" i="11" s="1"/>
  <c r="AA159" i="11"/>
  <c r="AQ159" i="11" s="1"/>
  <c r="V150" i="11"/>
  <c r="F35" i="9"/>
  <c r="E34" i="9"/>
  <c r="E35" i="9" s="1"/>
  <c r="E40" i="9" s="1"/>
  <c r="F40" i="9" s="1"/>
  <c r="AQ135" i="11"/>
  <c r="E34" i="7"/>
  <c r="E35" i="7" s="1"/>
  <c r="E78" i="7" s="1"/>
  <c r="E79" i="7" s="1"/>
  <c r="F35" i="7"/>
  <c r="J60" i="9"/>
  <c r="F60" i="9"/>
  <c r="H17" i="9"/>
  <c r="O15" i="3"/>
  <c r="Q15" i="3"/>
  <c r="P15" i="3"/>
  <c r="F35" i="8"/>
  <c r="E34" i="8"/>
  <c r="E35" i="8" s="1"/>
  <c r="Q12" i="3"/>
  <c r="G12" i="3" s="1"/>
  <c r="H12" i="3" s="1"/>
  <c r="Q16" i="3"/>
  <c r="G16" i="3" s="1"/>
  <c r="H16" i="3" s="1"/>
  <c r="P19" i="3"/>
  <c r="Q20" i="3"/>
  <c r="G20" i="3" s="1"/>
  <c r="H20" i="3" s="1"/>
  <c r="P23" i="3"/>
  <c r="Q24" i="3"/>
  <c r="G24" i="3" s="1"/>
  <c r="H24" i="3" s="1"/>
  <c r="P28" i="3"/>
  <c r="Q29" i="3"/>
  <c r="P32" i="3"/>
  <c r="Q33" i="3"/>
  <c r="G33" i="3" s="1"/>
  <c r="H33" i="3" s="1"/>
  <c r="P36" i="3"/>
  <c r="Q37" i="3"/>
  <c r="P40" i="3"/>
  <c r="Q41" i="3"/>
  <c r="G41" i="3" s="1"/>
  <c r="H41" i="3" s="1"/>
  <c r="P44" i="3"/>
  <c r="Q45" i="3"/>
  <c r="G45" i="3" s="1"/>
  <c r="H45" i="3" s="1"/>
  <c r="P48" i="3"/>
  <c r="Q49" i="3"/>
  <c r="P52" i="3"/>
  <c r="Q53" i="3"/>
  <c r="G53" i="3" s="1"/>
  <c r="H53" i="3" s="1"/>
  <c r="P56" i="3"/>
  <c r="Q57" i="3"/>
  <c r="G57" i="3" s="1"/>
  <c r="H57" i="3" s="1"/>
  <c r="P60" i="3"/>
  <c r="Q61" i="3"/>
  <c r="G61" i="3" s="1"/>
  <c r="H61" i="3" s="1"/>
  <c r="Q11" i="4"/>
  <c r="R12" i="4"/>
  <c r="I12" i="4" s="1"/>
  <c r="J12" i="4" s="1"/>
  <c r="Q20" i="4"/>
  <c r="S11" i="5"/>
  <c r="R13" i="5"/>
  <c r="I13" i="5" s="1"/>
  <c r="J13" i="5" s="1"/>
  <c r="R15" i="5"/>
  <c r="I15" i="5" s="1"/>
  <c r="J15" i="5" s="1"/>
  <c r="R17" i="5"/>
  <c r="I17" i="5" s="1"/>
  <c r="J17" i="5" s="1"/>
  <c r="Q23" i="5"/>
  <c r="I23" i="5" s="1"/>
  <c r="J23" i="5" s="1"/>
  <c r="Q12" i="6"/>
  <c r="Q13" i="6"/>
  <c r="M80" i="7"/>
  <c r="M81" i="7" s="1"/>
  <c r="AA131" i="11"/>
  <c r="AQ131" i="11" s="1"/>
  <c r="AA143" i="11"/>
  <c r="AQ143" i="11" s="1"/>
  <c r="Q19" i="3"/>
  <c r="Q23" i="3"/>
  <c r="Q28" i="3"/>
  <c r="G28" i="3" s="1"/>
  <c r="H28" i="3" s="1"/>
  <c r="Q32" i="3"/>
  <c r="Q36" i="3"/>
  <c r="G36" i="3" s="1"/>
  <c r="H36" i="3" s="1"/>
  <c r="Q40" i="3"/>
  <c r="Q44" i="3"/>
  <c r="G44" i="3" s="1"/>
  <c r="H44" i="3" s="1"/>
  <c r="Q48" i="3"/>
  <c r="Q52" i="3"/>
  <c r="Q56" i="3"/>
  <c r="Q60" i="3"/>
  <c r="G60" i="3" s="1"/>
  <c r="H60" i="3" s="1"/>
  <c r="R11" i="4"/>
  <c r="I11" i="4" s="1"/>
  <c r="J11" i="4" s="1"/>
  <c r="P18" i="4"/>
  <c r="R20" i="4"/>
  <c r="P22" i="4"/>
  <c r="I22" i="4" s="1"/>
  <c r="J22" i="4" s="1"/>
  <c r="Q22" i="5"/>
  <c r="I22" i="5" s="1"/>
  <c r="J22" i="5" s="1"/>
  <c r="R12" i="6"/>
  <c r="G12" i="6" s="1"/>
  <c r="H12" i="6" s="1"/>
  <c r="I12" i="6" s="1"/>
  <c r="I14" i="6" s="1"/>
  <c r="R13" i="6"/>
  <c r="G13" i="6" s="1"/>
  <c r="H13" i="6" s="1"/>
  <c r="I13" i="6" s="1"/>
  <c r="N13" i="6" s="1"/>
  <c r="M79" i="8"/>
  <c r="M80" i="8" s="1"/>
  <c r="E60" i="8"/>
  <c r="E60" i="7"/>
  <c r="E112" i="9"/>
  <c r="M79" i="9"/>
  <c r="M80" i="9" s="1"/>
  <c r="AA140" i="11"/>
  <c r="AQ140" i="11" s="1"/>
  <c r="AA142" i="11"/>
  <c r="AQ142" i="11" s="1"/>
  <c r="AA144" i="11"/>
  <c r="AQ144" i="11" s="1"/>
  <c r="F61" i="9"/>
  <c r="AA129" i="11"/>
  <c r="AA132" i="11"/>
  <c r="AR132" i="11" s="1"/>
  <c r="AR137" i="11" s="1"/>
  <c r="AA134" i="11"/>
  <c r="AQ134" i="11" s="1"/>
  <c r="AA136" i="11"/>
  <c r="AQ136" i="11" s="1"/>
  <c r="AA147" i="11"/>
  <c r="AA149" i="11"/>
  <c r="AQ158" i="11"/>
  <c r="AJ158" i="11"/>
  <c r="V129" i="11"/>
  <c r="V145" i="11"/>
  <c r="V137" i="11"/>
  <c r="AJ144" i="11"/>
  <c r="AR92" i="11"/>
  <c r="AR97" i="11"/>
  <c r="AJ153" i="11" l="1"/>
  <c r="I20" i="4"/>
  <c r="J20" i="4" s="1"/>
  <c r="I18" i="4"/>
  <c r="J18" i="4" s="1"/>
  <c r="G48" i="3"/>
  <c r="H48" i="3" s="1"/>
  <c r="G32" i="3"/>
  <c r="H32" i="3" s="1"/>
  <c r="G62" i="3"/>
  <c r="H62" i="3" s="1"/>
  <c r="G46" i="3"/>
  <c r="H46" i="3" s="1"/>
  <c r="G56" i="3"/>
  <c r="H56" i="3" s="1"/>
  <c r="G40" i="3"/>
  <c r="H40" i="3" s="1"/>
  <c r="G47" i="3"/>
  <c r="H47" i="3" s="1"/>
  <c r="G27" i="3"/>
  <c r="H27" i="3" s="1"/>
  <c r="G21" i="3"/>
  <c r="H21" i="3" s="1"/>
  <c r="G23" i="3"/>
  <c r="H23" i="3" s="1"/>
  <c r="G11" i="2"/>
  <c r="H11" i="2" s="1"/>
  <c r="H12" i="2" s="1"/>
  <c r="H13" i="2" s="1"/>
  <c r="E62" i="7" s="1"/>
  <c r="F54" i="9"/>
  <c r="E77" i="9"/>
  <c r="E78" i="9" s="1"/>
  <c r="F76" i="9"/>
  <c r="E135" i="9"/>
  <c r="F55" i="9"/>
  <c r="F79" i="9"/>
  <c r="G63" i="3"/>
  <c r="H63" i="3" s="1"/>
  <c r="G31" i="3"/>
  <c r="H31" i="3" s="1"/>
  <c r="I11" i="5"/>
  <c r="J11" i="5" s="1"/>
  <c r="J19" i="5" s="1"/>
  <c r="AJ159" i="11"/>
  <c r="G49" i="3"/>
  <c r="H49" i="3" s="1"/>
  <c r="G39" i="3"/>
  <c r="H39" i="3" s="1"/>
  <c r="G30" i="3"/>
  <c r="H30" i="3" s="1"/>
  <c r="J23" i="4"/>
  <c r="J24" i="4" s="1"/>
  <c r="E107" i="8" s="1"/>
  <c r="G52" i="3"/>
  <c r="H52" i="3" s="1"/>
  <c r="G19" i="3"/>
  <c r="H19" i="3" s="1"/>
  <c r="G38" i="3"/>
  <c r="H38" i="3" s="1"/>
  <c r="G54" i="3"/>
  <c r="H54" i="3" s="1"/>
  <c r="J24" i="5"/>
  <c r="J25" i="5" s="1"/>
  <c r="J26" i="5" s="1"/>
  <c r="E110" i="9" s="1"/>
  <c r="J15" i="4"/>
  <c r="J16" i="4" s="1"/>
  <c r="E108" i="7" s="1"/>
  <c r="E112" i="7" s="1"/>
  <c r="G37" i="3"/>
  <c r="H37" i="3" s="1"/>
  <c r="G29" i="3"/>
  <c r="H29" i="3" s="1"/>
  <c r="I14" i="5"/>
  <c r="J14" i="5" s="1"/>
  <c r="E81" i="9"/>
  <c r="E39" i="9"/>
  <c r="E41" i="9" s="1"/>
  <c r="E42" i="9" s="1"/>
  <c r="F52" i="9"/>
  <c r="F49" i="9"/>
  <c r="E74" i="9"/>
  <c r="E75" i="9" s="1"/>
  <c r="F51" i="9"/>
  <c r="E76" i="9"/>
  <c r="E43" i="9"/>
  <c r="F53" i="9"/>
  <c r="E79" i="9"/>
  <c r="AJ160" i="11"/>
  <c r="AJ155" i="11"/>
  <c r="AJ151" i="11"/>
  <c r="F60" i="8"/>
  <c r="H17" i="8"/>
  <c r="J60" i="8"/>
  <c r="AQ129" i="11"/>
  <c r="AQ145" i="11"/>
  <c r="I15" i="6"/>
  <c r="I16" i="6" s="1"/>
  <c r="N12" i="6"/>
  <c r="E135" i="8"/>
  <c r="E112" i="8"/>
  <c r="E79" i="8"/>
  <c r="E76" i="8"/>
  <c r="E74" i="8"/>
  <c r="F52" i="8"/>
  <c r="E43" i="8"/>
  <c r="E77" i="8"/>
  <c r="E78" i="8" s="1"/>
  <c r="F55" i="8"/>
  <c r="F53" i="8"/>
  <c r="F51" i="8"/>
  <c r="F49" i="8"/>
  <c r="E40" i="8"/>
  <c r="F40" i="8" s="1"/>
  <c r="E39" i="8"/>
  <c r="E81" i="8"/>
  <c r="F79" i="8"/>
  <c r="F76" i="8"/>
  <c r="F54" i="8"/>
  <c r="AR166" i="11"/>
  <c r="AR160" i="11"/>
  <c r="H17" i="7"/>
  <c r="H19" i="7" s="1"/>
  <c r="J60" i="7"/>
  <c r="F60" i="7"/>
  <c r="AA145" i="11"/>
  <c r="E82" i="7"/>
  <c r="F80" i="7"/>
  <c r="F77" i="7"/>
  <c r="F55" i="7"/>
  <c r="E77" i="7"/>
  <c r="E75" i="7"/>
  <c r="F53" i="7"/>
  <c r="F51" i="7"/>
  <c r="F49" i="7"/>
  <c r="E40" i="7"/>
  <c r="F40" i="7" s="1"/>
  <c r="E39" i="7"/>
  <c r="E113" i="7"/>
  <c r="F54" i="7"/>
  <c r="E136" i="7"/>
  <c r="F52" i="7"/>
  <c r="E43" i="7"/>
  <c r="V160" i="11"/>
  <c r="AQ149" i="11"/>
  <c r="AJ142" i="11"/>
  <c r="AA150" i="11"/>
  <c r="AQ147" i="11"/>
  <c r="G15" i="3"/>
  <c r="H15" i="3" s="1"/>
  <c r="E107" i="9" l="1"/>
  <c r="E66" i="7"/>
  <c r="F62" i="7"/>
  <c r="E62" i="8"/>
  <c r="J62" i="8" s="1"/>
  <c r="E62" i="9"/>
  <c r="E65" i="9" s="1"/>
  <c r="E70" i="9" s="1"/>
  <c r="E71" i="7"/>
  <c r="J62" i="9"/>
  <c r="J62" i="7"/>
  <c r="F62" i="8"/>
  <c r="J21" i="5"/>
  <c r="E110" i="8" s="1"/>
  <c r="J20" i="5"/>
  <c r="F39" i="9"/>
  <c r="E117" i="7"/>
  <c r="E140" i="7"/>
  <c r="H65" i="3"/>
  <c r="H66" i="3" s="1"/>
  <c r="H67" i="3" s="1"/>
  <c r="E80" i="9"/>
  <c r="E114" i="9" s="1"/>
  <c r="AQ150" i="11"/>
  <c r="E76" i="7"/>
  <c r="E81" i="7" s="1"/>
  <c r="AA130" i="11"/>
  <c r="E75" i="8"/>
  <c r="E80" i="8" s="1"/>
  <c r="E109" i="9"/>
  <c r="E109" i="8"/>
  <c r="E44" i="9"/>
  <c r="E45" i="9" s="1"/>
  <c r="E68" i="9"/>
  <c r="F39" i="7"/>
  <c r="F143" i="7" s="1"/>
  <c r="H10" i="7" s="1"/>
  <c r="E41" i="7"/>
  <c r="E42" i="7" s="1"/>
  <c r="F39" i="8"/>
  <c r="E41" i="8"/>
  <c r="E42" i="8" s="1"/>
  <c r="E65" i="8" l="1"/>
  <c r="E70" i="8" s="1"/>
  <c r="F62" i="9"/>
  <c r="F142" i="9" s="1"/>
  <c r="H10" i="9" s="1"/>
  <c r="F142" i="8"/>
  <c r="H10" i="8" s="1"/>
  <c r="E108" i="9"/>
  <c r="H18" i="9" s="1"/>
  <c r="H19" i="9" s="1"/>
  <c r="E108" i="8"/>
  <c r="H18" i="8" s="1"/>
  <c r="H19" i="8" s="1"/>
  <c r="E111" i="8"/>
  <c r="E139" i="8" s="1"/>
  <c r="E137" i="9"/>
  <c r="E83" i="9"/>
  <c r="E115" i="7"/>
  <c r="E84" i="7"/>
  <c r="E138" i="7"/>
  <c r="E114" i="8"/>
  <c r="E83" i="8"/>
  <c r="E137" i="8"/>
  <c r="E69" i="7"/>
  <c r="E44" i="7"/>
  <c r="E45" i="7" s="1"/>
  <c r="E53" i="9"/>
  <c r="E51" i="9"/>
  <c r="E49" i="9"/>
  <c r="E54" i="9"/>
  <c r="E50" i="9"/>
  <c r="E48" i="9"/>
  <c r="E52" i="9"/>
  <c r="E55" i="9"/>
  <c r="E68" i="8"/>
  <c r="E44" i="8"/>
  <c r="E45" i="8" s="1"/>
  <c r="BD141" i="11"/>
  <c r="AQ130" i="11"/>
  <c r="AQ137" i="11" s="1"/>
  <c r="AA137" i="11"/>
  <c r="AA160" i="11" s="1"/>
  <c r="E111" i="9" l="1"/>
  <c r="E116" i="9" s="1"/>
  <c r="E116" i="8"/>
  <c r="AQ165" i="11"/>
  <c r="AQ160" i="11"/>
  <c r="E54" i="8"/>
  <c r="E50" i="8"/>
  <c r="E48" i="8"/>
  <c r="E52" i="8"/>
  <c r="E55" i="8"/>
  <c r="E53" i="8"/>
  <c r="E51" i="8"/>
  <c r="E49" i="8"/>
  <c r="E56" i="9"/>
  <c r="E69" i="9" s="1"/>
  <c r="E71" i="9" s="1"/>
  <c r="E52" i="7"/>
  <c r="E55" i="7"/>
  <c r="E53" i="7"/>
  <c r="E51" i="7"/>
  <c r="E49" i="7"/>
  <c r="E54" i="7"/>
  <c r="E50" i="7"/>
  <c r="E48" i="7"/>
  <c r="E139" i="9" l="1"/>
  <c r="E113" i="9"/>
  <c r="E136" i="9"/>
  <c r="E82" i="9"/>
  <c r="E84" i="9" s="1"/>
  <c r="E56" i="7"/>
  <c r="E70" i="7" s="1"/>
  <c r="E72" i="7" s="1"/>
  <c r="E56" i="8"/>
  <c r="E69" i="8" s="1"/>
  <c r="E71" i="8" s="1"/>
  <c r="AQ167" i="11"/>
  <c r="D11" i="4" s="1"/>
  <c r="AS166" i="11"/>
  <c r="E114" i="7" l="1"/>
  <c r="E137" i="7"/>
  <c r="E83" i="7"/>
  <c r="E85" i="7" s="1"/>
  <c r="E92" i="9"/>
  <c r="E93" i="9"/>
  <c r="E90" i="9"/>
  <c r="E88" i="9"/>
  <c r="E91" i="9"/>
  <c r="E89" i="9"/>
  <c r="E136" i="8"/>
  <c r="E82" i="8"/>
  <c r="E84" i="8" s="1"/>
  <c r="E113" i="8"/>
  <c r="AQ168" i="11"/>
  <c r="E94" i="9" l="1"/>
  <c r="E101" i="9" s="1"/>
  <c r="E103" i="9" s="1"/>
  <c r="E104" i="9" s="1"/>
  <c r="E93" i="8"/>
  <c r="E88" i="8"/>
  <c r="E92" i="8"/>
  <c r="E91" i="8"/>
  <c r="E90" i="8"/>
  <c r="E89" i="8"/>
  <c r="E94" i="7"/>
  <c r="E93" i="7"/>
  <c r="E90" i="7"/>
  <c r="E91" i="7"/>
  <c r="E92" i="7"/>
  <c r="E95" i="7" l="1"/>
  <c r="E102" i="7" s="1"/>
  <c r="E104" i="7" s="1"/>
  <c r="E105" i="7" s="1"/>
  <c r="E139" i="7" s="1"/>
  <c r="E141" i="7" s="1"/>
  <c r="E116" i="7"/>
  <c r="E118" i="7" s="1"/>
  <c r="E94" i="8"/>
  <c r="E101" i="8" s="1"/>
  <c r="E103" i="8" s="1"/>
  <c r="E104" i="8" s="1"/>
  <c r="E138" i="9"/>
  <c r="E140" i="9" s="1"/>
  <c r="E115" i="9"/>
  <c r="E117" i="9" s="1"/>
  <c r="E120" i="9" l="1"/>
  <c r="E121" i="9" s="1"/>
  <c r="E115" i="8"/>
  <c r="E117" i="8" s="1"/>
  <c r="E138" i="8"/>
  <c r="E140" i="8" s="1"/>
  <c r="E121" i="7"/>
  <c r="E122" i="9" l="1"/>
  <c r="E123" i="9" s="1"/>
  <c r="E129" i="9" s="1"/>
  <c r="E120" i="8"/>
  <c r="E122" i="7"/>
  <c r="E123" i="7" s="1"/>
  <c r="E124" i="7" s="1"/>
  <c r="E126" i="9" l="1"/>
  <c r="E125" i="9"/>
  <c r="E130" i="7"/>
  <c r="E127" i="7"/>
  <c r="E126" i="7"/>
  <c r="E121" i="8"/>
  <c r="E122" i="8" s="1"/>
  <c r="E123" i="8" s="1"/>
  <c r="E131" i="7" l="1"/>
  <c r="E132" i="7" s="1"/>
  <c r="E133" i="7" s="1"/>
  <c r="E142" i="7" s="1"/>
  <c r="E143" i="7" s="1"/>
  <c r="Z111" i="11" s="1"/>
  <c r="AE111" i="11" s="1"/>
  <c r="E130" i="9"/>
  <c r="E131" i="9" s="1"/>
  <c r="E132" i="9" s="1"/>
  <c r="E141" i="9" s="1"/>
  <c r="E142" i="9" s="1"/>
  <c r="AX104" i="11"/>
  <c r="AZ104" i="11" s="1"/>
  <c r="Z73" i="11"/>
  <c r="AE73" i="11" s="1"/>
  <c r="Z55" i="11"/>
  <c r="AE55" i="11" s="1"/>
  <c r="Z21" i="11"/>
  <c r="AX88" i="11"/>
  <c r="AZ88" i="11" s="1"/>
  <c r="Z77" i="11"/>
  <c r="AE77" i="11" s="1"/>
  <c r="Z62" i="11"/>
  <c r="AE62" i="11" s="1"/>
  <c r="Z37" i="11"/>
  <c r="AE37" i="11" s="1"/>
  <c r="Z25" i="11"/>
  <c r="AE25" i="11" s="1"/>
  <c r="Z115" i="11"/>
  <c r="AE115" i="11" s="1"/>
  <c r="AX92" i="11"/>
  <c r="AZ92" i="11" s="1"/>
  <c r="Z41" i="11"/>
  <c r="AE41" i="11" s="1"/>
  <c r="Z29" i="11"/>
  <c r="AE29" i="11" s="1"/>
  <c r="Z13" i="11"/>
  <c r="AE13" i="11" s="1"/>
  <c r="AX96" i="11"/>
  <c r="AZ96" i="11" s="1"/>
  <c r="Z69" i="11"/>
  <c r="AE69" i="11" s="1"/>
  <c r="Z48" i="11"/>
  <c r="AE48" i="11" s="1"/>
  <c r="Z17" i="11"/>
  <c r="AE17" i="11" s="1"/>
  <c r="H56" i="7"/>
  <c r="H20" i="7"/>
  <c r="E129" i="8"/>
  <c r="E126" i="8"/>
  <c r="E125" i="8"/>
  <c r="Z33" i="11" l="1"/>
  <c r="AE33" i="11" s="1"/>
  <c r="H56" i="9"/>
  <c r="Z30" i="11"/>
  <c r="AE30" i="11" s="1"/>
  <c r="Z22" i="11"/>
  <c r="H20" i="9"/>
  <c r="H32" i="7"/>
  <c r="H33" i="7" s="1"/>
  <c r="H21" i="7"/>
  <c r="H22" i="7" s="1"/>
  <c r="H26" i="7"/>
  <c r="H27" i="7" s="1"/>
  <c r="H35" i="7"/>
  <c r="H36" i="7" s="1"/>
  <c r="H29" i="7"/>
  <c r="H30" i="7" s="1"/>
  <c r="H38" i="7"/>
  <c r="H39" i="7" s="1"/>
  <c r="BI133" i="11"/>
  <c r="AE21" i="11"/>
  <c r="E130" i="8"/>
  <c r="E131" i="8" s="1"/>
  <c r="E132" i="8" s="1"/>
  <c r="E141" i="8" s="1"/>
  <c r="E142" i="8" s="1"/>
  <c r="H32" i="9" l="1"/>
  <c r="H33" i="9" s="1"/>
  <c r="H21" i="9"/>
  <c r="H22" i="9" s="1"/>
  <c r="H35" i="9"/>
  <c r="H36" i="9" s="1"/>
  <c r="H26" i="9"/>
  <c r="H27" i="9" s="1"/>
  <c r="H38" i="9"/>
  <c r="H39" i="9" s="1"/>
  <c r="H29" i="9"/>
  <c r="H30" i="9" s="1"/>
  <c r="AE22" i="11"/>
  <c r="AE23" i="11" s="1"/>
  <c r="AF132" i="11" s="1"/>
  <c r="BI132" i="11"/>
  <c r="BJ132" i="11" s="1"/>
  <c r="AX89" i="11"/>
  <c r="AZ89" i="11" s="1"/>
  <c r="AZ90" i="11" s="1"/>
  <c r="AF148" i="11" s="1"/>
  <c r="AJ148" i="11" s="1"/>
  <c r="Z70" i="11"/>
  <c r="AE70" i="11" s="1"/>
  <c r="AE71" i="11" s="1"/>
  <c r="AF141" i="11" s="1"/>
  <c r="AJ141" i="11" s="1"/>
  <c r="Z49" i="11"/>
  <c r="AE49" i="11" s="1"/>
  <c r="AE50" i="11" s="1"/>
  <c r="AF139" i="11" s="1"/>
  <c r="AJ139" i="11" s="1"/>
  <c r="Z18" i="11"/>
  <c r="AE18" i="11" s="1"/>
  <c r="AE19" i="11" s="1"/>
  <c r="AF131" i="11" s="1"/>
  <c r="AJ131" i="11" s="1"/>
  <c r="Z112" i="11"/>
  <c r="AE112" i="11" s="1"/>
  <c r="AX93" i="11"/>
  <c r="AZ93" i="11" s="1"/>
  <c r="AZ94" i="11" s="1"/>
  <c r="AF147" i="11" s="1"/>
  <c r="AJ147" i="11" s="1"/>
  <c r="Z74" i="11"/>
  <c r="AE74" i="11" s="1"/>
  <c r="AE75" i="11" s="1"/>
  <c r="AF140" i="11" s="1"/>
  <c r="AJ140" i="11" s="1"/>
  <c r="Z56" i="11"/>
  <c r="AE56" i="11" s="1"/>
  <c r="AE57" i="11" s="1"/>
  <c r="AF143" i="11" s="1"/>
  <c r="AJ143" i="11" s="1"/>
  <c r="Z34" i="11"/>
  <c r="AE34" i="11" s="1"/>
  <c r="AE35" i="11" s="1"/>
  <c r="AF134" i="11" s="1"/>
  <c r="AJ134" i="11" s="1"/>
  <c r="AX97" i="11"/>
  <c r="AZ97" i="11" s="1"/>
  <c r="AZ98" i="11" s="1"/>
  <c r="AF149" i="11" s="1"/>
  <c r="AJ149" i="11" s="1"/>
  <c r="Z78" i="11"/>
  <c r="AE78" i="11" s="1"/>
  <c r="Z63" i="11"/>
  <c r="AE63" i="11" s="1"/>
  <c r="Z38" i="11"/>
  <c r="AE38" i="11" s="1"/>
  <c r="AE39" i="11" s="1"/>
  <c r="AF135" i="11" s="1"/>
  <c r="AJ135" i="11" s="1"/>
  <c r="Z26" i="11"/>
  <c r="AE26" i="11" s="1"/>
  <c r="AE27" i="11" s="1"/>
  <c r="AF133" i="11" s="1"/>
  <c r="AJ133" i="11" s="1"/>
  <c r="Z116" i="11"/>
  <c r="AE116" i="11" s="1"/>
  <c r="AX105" i="11"/>
  <c r="AZ105" i="11" s="1"/>
  <c r="Z42" i="11"/>
  <c r="AE42" i="11" s="1"/>
  <c r="AE43" i="11" s="1"/>
  <c r="AF136" i="11" s="1"/>
  <c r="AJ136" i="11" s="1"/>
  <c r="Z14" i="11"/>
  <c r="AE14" i="11" s="1"/>
  <c r="AE15" i="11" s="1"/>
  <c r="AF130" i="11" s="1"/>
  <c r="H20" i="8"/>
  <c r="H56" i="8"/>
  <c r="BI137" i="11"/>
  <c r="BJ137" i="11" s="1"/>
  <c r="BJ133" i="11"/>
  <c r="H40" i="7"/>
  <c r="G44" i="7" s="1"/>
  <c r="AJ132" i="11" l="1"/>
  <c r="AJ129" i="11"/>
  <c r="H40" i="9"/>
  <c r="G44" i="9" s="1"/>
  <c r="BJ134" i="11"/>
  <c r="H38" i="8"/>
  <c r="H39" i="8" s="1"/>
  <c r="H32" i="8"/>
  <c r="H33" i="8" s="1"/>
  <c r="H21" i="8"/>
  <c r="H22" i="8" s="1"/>
  <c r="H26" i="8"/>
  <c r="H27" i="8" s="1"/>
  <c r="H29" i="8"/>
  <c r="H30" i="8" s="1"/>
  <c r="H35" i="8"/>
  <c r="H36" i="8" s="1"/>
  <c r="AJ145" i="11"/>
  <c r="AJ130" i="11"/>
  <c r="BF141" i="11"/>
  <c r="BD144" i="11"/>
  <c r="AJ150" i="11"/>
  <c r="H57" i="7"/>
  <c r="H58" i="7" s="1"/>
  <c r="H53" i="7"/>
  <c r="AJ137" i="11" l="1"/>
  <c r="AJ161" i="11" s="1"/>
  <c r="AJ163" i="11" s="1"/>
  <c r="H57" i="9"/>
  <c r="H58" i="9" s="1"/>
  <c r="H53" i="9"/>
  <c r="H40" i="8"/>
  <c r="G44" i="8" s="1"/>
  <c r="H57" i="8" l="1"/>
  <c r="H58" i="8" s="1"/>
  <c r="H53" i="8"/>
</calcChain>
</file>

<file path=xl/comments1.xml><?xml version="1.0" encoding="utf-8"?>
<comments xmlns="http://schemas.openxmlformats.org/spreadsheetml/2006/main">
  <authors>
    <author/>
  </authors>
  <commentList>
    <comment ref="D26"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O Módulo 1 refere-se ao valor mensal devido ao empregado pela prestação do serviço no período de 12 meses. 
</t>
        </r>
        <r>
          <rPr>
            <sz val="9"/>
            <color rgb="FFFF0000"/>
            <rFont val="Segoe UI"/>
            <charset val="1"/>
          </rPr>
          <t>Nota 2</t>
        </r>
        <r>
          <rPr>
            <sz val="9"/>
            <rFont val="Segoe UI"/>
            <charset val="1"/>
          </rPr>
          <t>: Para o empregado que labora a jornada 12x36, em caso da não concessão ou concessão parcial do intervalo intrajornada (§ 4º do art. 71 da CLT), o valor a ser pago será inserido na remuneração utilizando a alínea “G”.
CLT Art. 71 § 4º - Quando o intervalo para repouso e alimentação, previsto neste artigo, não for concedido pelo empregador, este ficará obrigado a remunerar o período correspondente com um</t>
        </r>
        <r>
          <rPr>
            <sz val="9"/>
            <color rgb="FF0000FF"/>
            <rFont val="Segoe UI"/>
            <charset val="1"/>
          </rPr>
          <t xml:space="preserve"> acréscimo de no mínimo 50% (cinqüenta por cento) sobre o valor da remuneração da hora normal de trabalho.     
</t>
        </r>
        <r>
          <rPr>
            <sz val="9"/>
            <color rgb="FFFF0000"/>
            <rFont val="Segoe UI"/>
            <charset val="1"/>
          </rPr>
          <t>CLT ART. 71 § 4 - LEI 13467/17</t>
        </r>
        <r>
          <rPr>
            <sz val="9"/>
            <color rgb="FF0000FF"/>
            <rFont val="Segoe UI"/>
            <charset val="1"/>
          </rPr>
          <t xml:space="preserve"> " A não concessão ou a concessão parcial 
do intervalo intrajornada mínimo, para repouso e alimentação, a empregados urbanos e rurais, implica o pagamento, </t>
        </r>
        <r>
          <rPr>
            <sz val="9"/>
            <color rgb="FFFF0000"/>
            <rFont val="Segoe UI"/>
            <charset val="1"/>
          </rPr>
          <t>de natureza 
indenizatória</t>
        </r>
        <r>
          <rPr>
            <sz val="9"/>
            <color rgb="FF0000FF"/>
            <rFont val="Segoe UI"/>
            <charset val="1"/>
          </rPr>
          <t xml:space="preserve">, apenas do período suprimido, </t>
        </r>
        <r>
          <rPr>
            <sz val="9"/>
            <color rgb="FFFF0000"/>
            <rFont val="Segoe UI"/>
            <charset val="1"/>
          </rPr>
          <t>com acréscimo de 50% (cinquenta por cento)</t>
        </r>
        <r>
          <rPr>
            <sz val="9"/>
            <color rgb="FF0000FF"/>
            <rFont val="Segoe UI"/>
            <charset val="1"/>
          </rPr>
          <t xml:space="preserve"> sobre o valor da remuneração da hora normal 
de trabalho. </t>
        </r>
      </text>
    </comment>
    <comment ref="C32" authorId="0">
      <text>
        <r>
          <rPr>
            <sz val="11"/>
            <color rgb="FF000000"/>
            <rFont val="Calibri"/>
            <charset val="1"/>
          </rPr>
          <t xml:space="preserve">Profº Walter Gouvea:
</t>
        </r>
        <r>
          <rPr>
            <sz val="9"/>
            <rFont val="Segoe UI"/>
            <charset val="1"/>
          </rPr>
          <t xml:space="preserve">Art. 59-A.  Em exceção ao disposto no art. 59 e em leis específicas, é facultado às partes, por meio de convenção coletiva ou acordo coletivo de trabalho, estabelecer horário de trabalho de doze horas seguidas por trinta e seis horas ininterruptas de descanso, observados ou indenizados os intervalos para repouso e alimentação.                (Redação dada pela Medida Provisória nº 808, de 2017)
§ 1º  A remuneração mensal pactuada pelo horário previsto no caput abrange os pagamentos devidos pelo descanso semanal remunerado e pelo descanso em feriados e serão considerados compensados os feriados e as prorrogações de trabalho noturno, quando houver, de que tratam o art. 70 e o § 5º do art. 73.                (Redação dada pela Medida Provisória nº 808, de 2017)
</t>
        </r>
      </text>
    </comment>
    <comment ref="C33" authorId="0">
      <text>
        <r>
          <rPr>
            <sz val="11"/>
            <color rgb="FF000000"/>
            <rFont val="Calibri"/>
            <charset val="1"/>
          </rPr>
          <t xml:space="preserve">Profº Walter Gouvea:
</t>
        </r>
        <r>
          <rPr>
            <sz val="9"/>
            <rFont val="Segoe UI"/>
            <charset val="1"/>
          </rPr>
          <t xml:space="preserve">ART. 71 § 4o A não concessão ou a concessão parcial 
do intervalo intrajornada mínimo, para 
repouso e alimentação, a empregados urbanos 
e rurais, </t>
        </r>
        <r>
          <rPr>
            <sz val="9"/>
            <color rgb="FFFF0000"/>
            <rFont val="Segoe UI"/>
            <charset val="1"/>
          </rPr>
          <t xml:space="preserve">implica o pagamento, </t>
        </r>
        <r>
          <rPr>
            <sz val="11"/>
            <color rgb="FFFF0000"/>
            <rFont val="Segoe UI"/>
            <charset val="1"/>
          </rPr>
          <t>de natureza 
indenizatória</t>
        </r>
        <r>
          <rPr>
            <sz val="9"/>
            <color rgb="FFFF0000"/>
            <rFont val="Segoe UI"/>
            <charset val="1"/>
          </rPr>
          <t>,</t>
        </r>
        <r>
          <rPr>
            <sz val="9"/>
            <rFont val="Segoe UI"/>
            <charset val="1"/>
          </rPr>
          <t xml:space="preserve"> apenas do período suprimido, 
com acréscimo de 50% (cinquenta por cento) 
sobre o valor da remuneração da hora normal 
de trabalho. 
</t>
        </r>
      </text>
    </comment>
    <comment ref="A36" authorId="0">
      <text>
        <r>
          <rPr>
            <sz val="11"/>
            <color rgb="FF000000"/>
            <rFont val="Calibri"/>
            <charset val="1"/>
          </rPr>
          <t xml:space="preserve">Walter S Gouvêa:
</t>
        </r>
        <r>
          <rPr>
            <sz val="9"/>
            <rFont val="Tahoma"/>
            <charset val="1"/>
          </rPr>
          <t xml:space="preserve">Nota: o valor informado deverá ser o custo real do insumo (descontado o valor eventualmente pago pelo empregado).
</t>
        </r>
      </text>
    </comment>
    <comment ref="D38"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Como a planilha de custos e formação de preços é calculada mensalmente, </t>
        </r>
        <r>
          <rPr>
            <sz val="9"/>
            <color rgb="FF0000FF"/>
            <rFont val="Segoe UI"/>
            <charset val="1"/>
          </rPr>
          <t>provisiona-se proporcionalmente 1/12</t>
        </r>
        <r>
          <rPr>
            <sz val="9"/>
            <rFont val="Segoe UI"/>
            <charset val="1"/>
          </rPr>
          <t xml:space="preserve"> (um doze avos) dos valores referentes a  </t>
        </r>
        <r>
          <rPr>
            <sz val="9"/>
            <color rgb="FF0000FF"/>
            <rFont val="Segoe UI"/>
            <charset val="1"/>
          </rPr>
          <t>gratificação natalina e adicional de férias</t>
        </r>
        <r>
          <rPr>
            <sz val="9"/>
            <rFont val="Segoe UI"/>
            <charset val="1"/>
          </rPr>
          <t xml:space="preserve">. 
</t>
        </r>
        <r>
          <rPr>
            <sz val="9"/>
            <color rgb="FFFF0000"/>
            <rFont val="Segoe UI"/>
            <charset val="1"/>
          </rPr>
          <t>Nota 2</t>
        </r>
        <r>
          <rPr>
            <sz val="9"/>
            <rFont val="Segoe UI"/>
            <charset val="1"/>
          </rPr>
          <t xml:space="preserve">: O </t>
        </r>
        <r>
          <rPr>
            <sz val="9"/>
            <color rgb="FF0000FF"/>
            <rFont val="Segoe UI"/>
            <charset val="1"/>
          </rPr>
          <t>adicional de férias</t>
        </r>
        <r>
          <rPr>
            <sz val="9"/>
            <rFont val="Segoe UI"/>
            <charset val="1"/>
          </rPr>
          <t xml:space="preserve"> contido no Submódulo 2.1 </t>
        </r>
        <r>
          <rPr>
            <sz val="9"/>
            <color rgb="FF0000FF"/>
            <rFont val="Segoe UI"/>
            <charset val="1"/>
          </rPr>
          <t>corresponde a 1/3 (um terço) da remuneração</t>
        </r>
        <r>
          <rPr>
            <sz val="9"/>
            <rFont val="Segoe UI"/>
            <charset val="1"/>
          </rPr>
          <t xml:space="preserve"> que por sua vez é divido por 12 (doze) conforme Nota 1 acima.
</t>
        </r>
      </text>
    </comment>
    <comment ref="F42" authorId="0">
      <text>
        <r>
          <rPr>
            <sz val="11"/>
            <color rgb="FF000000"/>
            <rFont val="Calibri"/>
            <charset val="1"/>
          </rPr>
          <t xml:space="preserve">Profº Walter S. Gouvêa
</t>
        </r>
        <r>
          <rPr>
            <sz val="9"/>
            <rFont val="Segoe UI"/>
            <charset val="1"/>
          </rPr>
          <t xml:space="preserve">
VALE TRANSPORTE - CONTRIBUIÇÃO DO EMPREGADO:  6% CALCULADO SOBRE O PISO SALARIAL (NÃO SOBRE A REMUNERAÇÃO)
</t>
        </r>
      </text>
    </comment>
    <comment ref="E46" authorId="0">
      <text>
        <r>
          <rPr>
            <sz val="11"/>
            <color rgb="FF000000"/>
            <rFont val="Calibri"/>
            <charset val="1"/>
          </rPr>
          <t xml:space="preserve">Walter S Gouvêa:
</t>
        </r>
        <r>
          <rPr>
            <sz val="9"/>
            <rFont val="Tahoma"/>
            <charset val="1"/>
          </rPr>
          <t xml:space="preserve">EDITAL DO PREGÃO ELETRÔNICO Nº 63/2011 - TCU - VIGILANCIA ARMADA
1. </t>
        </r>
        <r>
          <rPr>
            <u/>
            <sz val="9"/>
            <rFont val="Tahoma"/>
            <charset val="1"/>
          </rPr>
          <t>Considerando tratar-se de contratação de serviços mediante cessão de mão de obra</t>
        </r>
        <r>
          <rPr>
            <sz val="9"/>
            <rFont val="Tahoma"/>
            <charset val="1"/>
          </rPr>
          <t xml:space="preserve">, conforme previsto no art. 31 da Lei nº 8.212, de 24/07/1991 e alterações e nos artigos 112, 115, 117 e 118, da Instrução Normativa - RFB nº 971, de 13/11/2009 e alterações, o licitante Microempresa - ME ou Empresa de Pequeno Porte - EPP </t>
        </r>
        <r>
          <rPr>
            <u/>
            <sz val="9"/>
            <rFont val="Tahoma"/>
            <charset val="1"/>
          </rPr>
          <t>optante pelo Simples Nacional que porventura venha a ser contratado, não poderá beneficiar-se da condição de optante e estará sujeito à retenção de tributos e contribuições sociais na fonte, conforme legislação em vigor, em decorrência da sua exclusão obrigatória do Simples Nacional a contar do mês seguinte ao da contratação</t>
        </r>
        <r>
          <rPr>
            <sz val="9"/>
            <rFont val="Tahoma"/>
            <charset val="1"/>
          </rPr>
          <t xml:space="preserve"> em consequência do que dispõem o art. 17, inciso XII, art. 30, inciso II e art. 31, inciso II, da Lei Complementar nº 123, de 14 de dezembro de 2006 e alterações.
1.1. O licitante optante pelo Simples Nacional, que, porventura, venha a ser contratado, </t>
        </r>
        <r>
          <rPr>
            <u/>
            <sz val="9"/>
            <rFont val="Tahoma"/>
            <charset val="1"/>
          </rPr>
          <t>deverá, no prazo de 90 (noventa) dias, contado da data da assinatura do contrato</t>
        </r>
        <r>
          <rPr>
            <sz val="9"/>
            <rFont val="Tahoma"/>
            <charset val="1"/>
          </rPr>
          <t>, apresentar cópia dos ofícios, com comprovantes de entrega e recebimento, comunicando a assinatura do contrato de prestação de serviços mediante cessão de mão de obra (</t>
        </r>
        <r>
          <rPr>
            <u/>
            <sz val="9"/>
            <rFont val="Tahoma"/>
            <charset val="1"/>
          </rPr>
          <t>situação que gera vedação à opção por tal regime tributário) às respectivas Secretarias Federal, Estadual, Distrital e/ou Municipal</t>
        </r>
        <r>
          <rPr>
            <sz val="9"/>
            <rFont val="Tahoma"/>
            <charset val="1"/>
          </rPr>
          <t xml:space="preserve">, no prazo previsto no inciso II do § 1º do artigo 30 da Lei Complementar nº 123, de 14 de dezembro de 2006 e alterações.
1.2. </t>
        </r>
        <r>
          <rPr>
            <u/>
            <sz val="9"/>
            <rFont val="Tahoma"/>
            <charset val="1"/>
          </rPr>
          <t>Caso o licitante optante pelo Simples Nacional não efetue a comunicação no prazo assinalado na subcondição anterior, o próprio Tribunal de Contas da União - TCU, em obediência ao princípio da probidade administrativa, efetuará a comunicação à Secretaria da Receita Federal do Brasil - RFB</t>
        </r>
        <r>
          <rPr>
            <sz val="9"/>
            <rFont val="Tahoma"/>
            <charset val="1"/>
          </rPr>
          <t>, para que esta efetue a exclusão de ofício, conforme disposto no inciso I do artigo 29 da Lei Complementar nº 123, de 14 de dezembro de 2006 e alterações.
2. A vedação de realizar cessão ou locação de mão de obra, de que trata a Condição 5, não se aplica às atividades de que trata o art. 18, § 5º-C, da Lei Complementar nº 123, de 14 de dezembro de 2006 e alterações, conforme dispõe o art. 18, § 5º-H, da mesma Lei Complementar, desde que não exercidas cumulativamente com atividades vedadas.</t>
        </r>
      </text>
    </comment>
    <comment ref="D47" authorId="0">
      <text>
        <r>
          <rPr>
            <sz val="11"/>
            <color rgb="FF000000"/>
            <rFont val="Calibri"/>
            <charset val="1"/>
          </rPr>
          <t xml:space="preserve">Profº Walter Salomão Gouvêa:
</t>
        </r>
        <r>
          <rPr>
            <sz val="9"/>
            <color rgb="FFFF0000"/>
            <rFont val="Segoe UI"/>
            <charset val="1"/>
          </rPr>
          <t>Nota 1</t>
        </r>
        <r>
          <rPr>
            <sz val="9"/>
            <rFont val="Segoe UI"/>
            <charset val="1"/>
          </rPr>
          <t xml:space="preserve">: Os percentuais dos encargos previdenciários, do FGTS e demais contribuições são aqueles estabelecidos pela legislação vigente. 
</t>
        </r>
        <r>
          <rPr>
            <sz val="9"/>
            <color rgb="FFFF0000"/>
            <rFont val="Segoe UI"/>
            <charset val="1"/>
          </rPr>
          <t>Nota 2</t>
        </r>
        <r>
          <rPr>
            <sz val="9"/>
            <rFont val="Segoe UI"/>
            <charset val="1"/>
          </rPr>
          <t xml:space="preserve">: O </t>
        </r>
        <r>
          <rPr>
            <sz val="9"/>
            <color rgb="FF0000FF"/>
            <rFont val="Segoe UI"/>
            <charset val="1"/>
          </rPr>
          <t>SAT</t>
        </r>
        <r>
          <rPr>
            <sz val="9"/>
            <rFont val="Segoe UI"/>
            <charset val="1"/>
          </rPr>
          <t xml:space="preserve"> a depender do grau de risco do serviço irá variar entre 1%, para risco leve, de 2%, para risco médio, e de 3% de risco grave. 
</t>
        </r>
        <r>
          <rPr>
            <sz val="9"/>
            <color rgb="FFFF0000"/>
            <rFont val="Segoe UI"/>
            <charset val="1"/>
          </rPr>
          <t>Nota 3:</t>
        </r>
        <r>
          <rPr>
            <sz val="9"/>
            <rFont val="Segoe UI"/>
            <charset val="1"/>
          </rPr>
          <t xml:space="preserve"> </t>
        </r>
        <r>
          <rPr>
            <sz val="9"/>
            <color rgb="FF0000FF"/>
            <rFont val="Segoe UI"/>
            <charset val="1"/>
          </rPr>
          <t xml:space="preserve">Esses percentuais incidem sobre o 
</t>
        </r>
        <r>
          <rPr>
            <sz val="9"/>
            <rFont val="Segoe UI"/>
            <charset val="1"/>
          </rPr>
          <t xml:space="preserve">
</t>
        </r>
        <r>
          <rPr>
            <sz val="9"/>
            <color rgb="FF000080"/>
            <rFont val="Segoe UI"/>
            <charset val="1"/>
          </rPr>
          <t xml:space="preserve">Módulo 1            =  COMPOSIÇÃO DA REMUNERAÇÃO
Submódulo 2.1 = 13º, FÉRIAS E ADICIONAL DE FÉRIAS
Módulo 3           =  PROVISÃO PARA RESCISÃO
Módulo 4           = CUSTO DE REPOSIÇÃO DO PROFISSIONAL AUSENTE
Módulo 6           = CUSTOS INDIRETOS, TRIBUTOS E LUCRO
</t>
        </r>
      </text>
    </comment>
    <comment ref="F48" authorId="0">
      <text>
        <r>
          <rPr>
            <sz val="11"/>
            <color rgb="FF000000"/>
            <rFont val="Calibri"/>
            <charset val="1"/>
          </rPr>
          <t xml:space="preserve">Profº Walter S. Gouvêa:
</t>
        </r>
        <r>
          <rPr>
            <sz val="9"/>
            <rFont val="Segoe UI"/>
            <charset val="1"/>
          </rPr>
          <t>(COMPENSADO S/ OS 11% DA RETENÇÃO SOBRE O VALOR BRUTO DA FATURA)</t>
        </r>
      </text>
    </comment>
    <comment ref="F50" authorId="0">
      <text>
        <r>
          <rPr>
            <sz val="11"/>
            <color rgb="FF000000"/>
            <rFont val="Calibri"/>
            <charset val="1"/>
          </rPr>
          <t xml:space="preserve">Profº Walter S. Gouvêa:
</t>
        </r>
        <r>
          <rPr>
            <sz val="9"/>
            <rFont val="Segoe UI"/>
            <charset val="1"/>
          </rPr>
          <t>(COMPENSADO S/ OS 11% DA RETENÇÃO SOBRE O VALOR BRUTO DA FATURA)</t>
        </r>
      </text>
    </comment>
    <comment ref="D58"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O valor informado deverá ser o custo real do benefício (</t>
        </r>
        <r>
          <rPr>
            <sz val="9"/>
            <color rgb="FF0000FF"/>
            <rFont val="Segoe UI"/>
            <charset val="1"/>
          </rPr>
          <t>descontado o valor eventualmente pago pelo empregado</t>
        </r>
        <r>
          <rPr>
            <sz val="9"/>
            <rFont val="Segoe UI"/>
            <charset val="1"/>
          </rPr>
          <t xml:space="preserve">).
</t>
        </r>
        <r>
          <rPr>
            <sz val="9"/>
            <color rgb="FFFF0000"/>
            <rFont val="Segoe UI"/>
            <charset val="1"/>
          </rPr>
          <t>Nota 2</t>
        </r>
        <r>
          <rPr>
            <sz val="9"/>
            <rFont val="Segoe UI"/>
            <charset val="1"/>
          </rPr>
          <t xml:space="preserve">: Observar a previsão dos benefícios contidos em Acordos, Convenções e Dissídios Coletivos de Trabalho e atentar-se ao disposto no art. 6º desta Instrução Normativa.
Art. 6º da IN 05/17:  A Administração </t>
        </r>
        <r>
          <rPr>
            <u/>
            <sz val="9"/>
            <color rgb="FF0000FF"/>
            <rFont val="Segoe UI"/>
            <charset val="1"/>
          </rPr>
          <t xml:space="preserve">não se vincula </t>
        </r>
        <r>
          <rPr>
            <sz val="9"/>
            <color rgb="FF0000FF"/>
            <rFont val="Segoe UI"/>
            <charset val="1"/>
          </rPr>
          <t>às disposições contidas em Acordos, Convenções</t>
        </r>
        <r>
          <rPr>
            <sz val="9"/>
            <rFont val="Segoe UI"/>
            <charset val="1"/>
          </rPr>
          <t xml:space="preserve"> ou Dissídios Coletivos de Trabalho </t>
        </r>
        <r>
          <rPr>
            <sz val="9"/>
            <color rgb="FF0000FF"/>
            <rFont val="Segoe UI"/>
            <charset val="1"/>
          </rPr>
          <t xml:space="preserve">que tratem de pagamento de participação dos trabalhadores nos lucros ou resultados da empresa contratada, </t>
        </r>
        <r>
          <rPr>
            <u/>
            <sz val="10"/>
            <color rgb="FF0000FF"/>
            <rFont val="Segoe UI"/>
            <charset val="1"/>
          </rPr>
          <t>de matéria não trabalhista</t>
        </r>
        <r>
          <rPr>
            <sz val="9"/>
            <color rgb="FF0000FF"/>
            <rFont val="Segoe UI"/>
            <charset val="1"/>
          </rPr>
          <t xml:space="preserve">, ou que estabeleçam direitos não previstos em lei, tais como valores ou índices obrigatórios de encargos sociais ou previdenciários, bem como de preços para os insumos relacionados ao exercício da atividade.
</t>
        </r>
        <r>
          <rPr>
            <sz val="9"/>
            <rFont val="Segoe UI"/>
            <charset val="1"/>
          </rPr>
          <t xml:space="preserve">
Parágrafo único. </t>
        </r>
        <r>
          <rPr>
            <sz val="9"/>
            <color rgb="FF0000FF"/>
            <rFont val="Segoe UI"/>
            <charset val="1"/>
          </rPr>
          <t>É vedado ao órgão e entidade vincular-se</t>
        </r>
        <r>
          <rPr>
            <sz val="9"/>
            <rFont val="Segoe UI"/>
            <charset val="1"/>
          </rPr>
          <t xml:space="preserve"> às disposições previstas nos Acordos, Convenções ou Dissídios Coletivos de Trabalho que </t>
        </r>
        <r>
          <rPr>
            <sz val="9"/>
            <color rgb="FF0000FF"/>
            <rFont val="Segoe UI"/>
            <charset val="1"/>
          </rPr>
          <t>tratem de obrigações e direitos que somente se aplicam aos contratos com a Administração Pública</t>
        </r>
        <r>
          <rPr>
            <sz val="9"/>
            <rFont val="Segoe UI"/>
            <charset val="1"/>
          </rPr>
          <t xml:space="preserve">.
</t>
        </r>
      </text>
    </comment>
    <comment ref="E58" authorId="0">
      <text>
        <r>
          <rPr>
            <sz val="11"/>
            <color rgb="FF000000"/>
            <rFont val="Calibri"/>
            <charset val="1"/>
          </rPr>
          <t xml:space="preserve">Profº Walter S. Gouvêa:
</t>
        </r>
        <r>
          <rPr>
            <sz val="9"/>
            <rFont val="Segoe UI"/>
            <charset val="1"/>
          </rPr>
          <t>Nota: o valor informado deverá ser o custo real do insumo (descontado o valor eventualmente pago pelo empregado)</t>
        </r>
      </text>
    </comment>
    <comment ref="D63" authorId="0">
      <text>
        <r>
          <rPr>
            <sz val="11"/>
            <color rgb="FF000000"/>
            <rFont val="Calibri"/>
            <charset val="1"/>
          </rPr>
          <t xml:space="preserve">Profº Walter Salomão Gouvêa:
</t>
        </r>
        <r>
          <rPr>
            <sz val="9"/>
            <rFont val="Segoe UI"/>
            <charset val="1"/>
          </rPr>
          <t xml:space="preserve">
ART. 71 § 4o A não concessão ou a concessão parcial 
do intervalo intrajornada mínimo, para 
repouso e alimentação, a empregados urbanos 
e rurais, implica o pagamento, DE NATUREZA INDENIZATÓRIA, apenas do período suprimido, 
COM ACRÉSCIMO DE 50% (cinquenta por cento) 
SOBRE O VALOR DA REMUNERAÇÃO DA HORA NORMAL de trabalho. 
</t>
        </r>
      </text>
    </comment>
    <comment ref="F77" authorId="0">
      <text>
        <r>
          <rPr>
            <sz val="11"/>
            <color rgb="FF000000"/>
            <rFont val="Calibri"/>
            <charset val="1"/>
          </rPr>
          <t xml:space="preserve">Profº Walter Gouvea:
</t>
        </r>
        <r>
          <rPr>
            <sz val="9"/>
            <rFont val="Segoe UI"/>
            <charset val="1"/>
          </rPr>
          <t>ATENÇÃO"! SE TIVERMOS CONTA VINCULADA, SOBRE ESSE VALOR DEVEMOS APLICAR O PERCENTUAL DO SUBMODULO 2.2</t>
        </r>
      </text>
    </comment>
    <comment ref="D78" authorId="0">
      <text>
        <r>
          <rPr>
            <sz val="11"/>
            <color rgb="FF000000"/>
            <rFont val="Calibri"/>
            <charset val="1"/>
          </rPr>
          <t xml:space="preserve">Profº Walter Salomão Gouvêa:
</t>
        </r>
        <r>
          <rPr>
            <sz val="9"/>
            <rFont val="Segoe UI"/>
            <charset val="1"/>
          </rPr>
          <t xml:space="preserve">TERCEIRIZAÇÃO. </t>
        </r>
        <r>
          <rPr>
            <sz val="12"/>
            <color rgb="FFFF0000"/>
            <rFont val="Segoe UI"/>
            <charset val="1"/>
          </rPr>
          <t>Acórdão nº 1186/2017 - TCU - Plenário</t>
        </r>
        <r>
          <rPr>
            <sz val="12"/>
            <rFont val="Segoe UI"/>
            <charset val="1"/>
          </rPr>
          <t xml:space="preserve">.
</t>
        </r>
        <r>
          <rPr>
            <sz val="9"/>
            <rFont val="Segoe UI"/>
            <charset val="1"/>
          </rPr>
          <t xml:space="preserve">
9.2. determinar ao Tribunal Regional do Trabalho da 6ª Região que, nas futuras contratações de mão de obra terceirizada, esteja expresso na minuta do contrato que a </t>
        </r>
        <r>
          <rPr>
            <sz val="12"/>
            <color rgb="FFFF0000"/>
            <rFont val="Segoe UI"/>
            <charset val="1"/>
          </rPr>
          <t>parcela mensal a título de aviso prévio trabalhado será no percentual máximo de 1,94% no primeiro ano</t>
        </r>
        <r>
          <rPr>
            <sz val="9"/>
            <rFont val="Segoe UI"/>
            <charset val="1"/>
          </rPr>
          <t xml:space="preserve">, nos termos dos Acórdãos 1904/2007-TCU-Plenário e 3006/2010- TCU-Plenário, e, </t>
        </r>
        <r>
          <rPr>
            <sz val="12"/>
            <color rgb="FFFF0000"/>
            <rFont val="Segoe UI"/>
            <charset val="1"/>
          </rPr>
          <t>em caso de prorrogação do contrato, o percentual máximo dessa parcela será de 0,194% a cada ano de prorrogação, a ser incluído por ocasião da formulação do aditivo da prorrogação do contrato</t>
        </r>
        <r>
          <rPr>
            <sz val="9"/>
            <rFont val="Segoe UI"/>
            <charset val="1"/>
          </rPr>
          <t>, conforme ditames da Lei 12.506/2011</t>
        </r>
      </text>
    </comment>
    <comment ref="E86"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Os itens que contemplam o módulo 4 se referem ao custo dos dias trabalhados pelo 
</t>
        </r>
        <r>
          <rPr>
            <u/>
            <sz val="9"/>
            <color rgb="FF0000FF"/>
            <rFont val="Segoe UI"/>
            <charset val="1"/>
          </rPr>
          <t>repositor/substitut</t>
        </r>
        <r>
          <rPr>
            <u/>
            <sz val="9"/>
            <rFont val="Segoe UI"/>
            <charset val="1"/>
          </rPr>
          <t>o que por ventura venha cobrir o empregado</t>
        </r>
        <r>
          <rPr>
            <sz val="9"/>
            <rFont val="Segoe UI"/>
            <charset val="1"/>
          </rPr>
          <t xml:space="preserve"> nos casos de </t>
        </r>
        <r>
          <rPr>
            <sz val="9"/>
            <color rgb="FF0000FF"/>
            <rFont val="Segoe UI"/>
            <charset val="1"/>
          </rPr>
          <t>Ausências Legais 
(Submódulo 4.1)</t>
        </r>
        <r>
          <rPr>
            <sz val="9"/>
            <rFont val="Segoe UI"/>
            <charset val="1"/>
          </rPr>
          <t xml:space="preserve"> e/ou na</t>
        </r>
        <r>
          <rPr>
            <sz val="9"/>
            <color rgb="FF0000FF"/>
            <rFont val="Segoe UI"/>
            <charset val="1"/>
          </rPr>
          <t xml:space="preserve"> Intrajornada (Submódulo 4.2)</t>
        </r>
        <r>
          <rPr>
            <sz val="9"/>
            <rFont val="Segoe UI"/>
            <charset val="1"/>
          </rPr>
          <t xml:space="preserve">, a depender da prestação do serviço. 
</t>
        </r>
        <r>
          <rPr>
            <sz val="9"/>
            <color rgb="FFFF0000"/>
            <rFont val="Segoe UI"/>
            <charset val="1"/>
          </rPr>
          <t>Nota 2</t>
        </r>
        <r>
          <rPr>
            <sz val="9"/>
            <rFont val="Segoe UI"/>
            <charset val="1"/>
          </rPr>
          <t>:</t>
        </r>
        <r>
          <rPr>
            <sz val="9"/>
            <color rgb="FF0000FF"/>
            <rFont val="Segoe UI"/>
            <charset val="1"/>
          </rPr>
          <t xml:space="preserve"> Haverá a incidência do Submódulo 2.2 sobre esse módulo.
</t>
        </r>
      </text>
    </comment>
    <comment ref="D88"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As alíneas de "A" a "F" referem-se </t>
        </r>
        <r>
          <rPr>
            <u/>
            <sz val="9"/>
            <color rgb="FF0000FF"/>
            <rFont val="Segoe UI"/>
            <charset val="1"/>
          </rPr>
          <t>SOMENTE</t>
        </r>
        <r>
          <rPr>
            <sz val="9"/>
            <color rgb="FF0000FF"/>
            <rFont val="Segoe UI"/>
            <charset val="1"/>
          </rPr>
          <t xml:space="preserve"> ao custo que será pago ao repositor pelos dias trabalhados quando da necessidade de substituir a mão de obra alocada na prestação do serviços.
ANEXO IX - DA VIGÊNCIA E DA PRORROGAÇÃO:
9. A Administração deverá realizar negociação contratual para a redução e/ou eliminação dos custos fixos ou variáveis não renováveis que já tenham sido amortizados ou pagos no primeiro ano da contratação.</t>
        </r>
      </text>
    </comment>
    <comment ref="D97"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t>
        </r>
        <r>
          <rPr>
            <u/>
            <sz val="9"/>
            <color rgb="FF0000FF"/>
            <rFont val="Segoe UI"/>
            <charset val="1"/>
          </rPr>
          <t xml:space="preserve">quando houver </t>
        </r>
        <r>
          <rPr>
            <sz val="9"/>
            <color rgb="FF0000FF"/>
            <rFont val="Segoe UI"/>
            <charset val="1"/>
          </rPr>
          <t xml:space="preserve">necessidade de reposição de um empregado durante sua ausência nos casos de intervalo para repouso ou alimentação </t>
        </r>
        <r>
          <rPr>
            <u/>
            <sz val="9"/>
            <color rgb="FF0000FF"/>
            <rFont val="Segoe UI"/>
            <charset val="1"/>
          </rPr>
          <t>deve-se contemplar o Submódulo 4.2</t>
        </r>
      </text>
    </comment>
    <comment ref="D107"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valores mensais por empregado.</t>
        </r>
      </text>
    </comment>
    <comment ref="D120"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Custos Indiretos, Tributos e Lucro por empregado. 
</t>
        </r>
        <r>
          <rPr>
            <sz val="9"/>
            <color rgb="FFFF0000"/>
            <rFont val="Segoe UI"/>
            <charset val="1"/>
          </rPr>
          <t>Nota 2</t>
        </r>
        <r>
          <rPr>
            <sz val="9"/>
            <rFont val="Segoe UI"/>
            <charset val="1"/>
          </rPr>
          <t>:</t>
        </r>
        <r>
          <rPr>
            <sz val="9"/>
            <color rgb="FF0000FF"/>
            <rFont val="Segoe UI"/>
            <charset val="1"/>
          </rPr>
          <t xml:space="preserve"> O valor referente a TRIBUTOS é obtido aplicando-se o percentual sobre o valor do FATURAMENTO. 
</t>
        </r>
      </text>
    </comment>
    <comment ref="C123" authorId="0">
      <text>
        <r>
          <rPr>
            <sz val="11"/>
            <color rgb="FF000000"/>
            <rFont val="Calibri"/>
            <charset val="1"/>
          </rPr>
          <t xml:space="preserve">Prof. Walter:
</t>
        </r>
        <r>
          <rPr>
            <sz val="12"/>
            <rFont val="Tahoma"/>
            <charset val="1"/>
          </rPr>
          <t xml:space="preserve">Os tributos são calculados sobre o FATURAMENTO. 
COMO? Somam-se os tributos (por ex.: PIS, COFINS e ISS = 8,65) subtrai-se de 100 obtendo-se 9,135/100 = 0,9135, que representa os tributos a serem pagos </t>
        </r>
        <r>
          <rPr>
            <u/>
            <sz val="12"/>
            <rFont val="Tahoma"/>
            <charset val="1"/>
          </rPr>
          <t>sem que o faturamento</t>
        </r>
        <r>
          <rPr>
            <sz val="12"/>
            <rFont val="Tahoma"/>
            <charset val="1"/>
          </rPr>
          <t xml:space="preserve"> seja alterado. 
Trata-se de fórmula circular denominada "</t>
        </r>
        <r>
          <rPr>
            <sz val="12"/>
            <color rgb="FFFF0000"/>
            <rFont val="Tahoma"/>
            <charset val="1"/>
          </rPr>
          <t>CÁLCULO POR DENTRO</t>
        </r>
        <r>
          <rPr>
            <sz val="12"/>
            <rFont val="Tahoma"/>
            <charset val="1"/>
          </rPr>
          <t xml:space="preserve">" 
FÓRMULA: 100-8,65/100 = 0,935
                 0,935 / FATURAMENTO = </t>
        </r>
        <r>
          <rPr>
            <u/>
            <sz val="12"/>
            <rFont val="Tahoma"/>
            <charset val="1"/>
          </rPr>
          <t>VALOR SOBRE O QUAL SERÁ CALCULADO</t>
        </r>
        <r>
          <rPr>
            <sz val="12"/>
            <rFont val="Tahoma"/>
            <charset val="1"/>
          </rPr>
          <t xml:space="preserve"> O PIS, A COFINS E O ISS
</t>
        </r>
        <r>
          <rPr>
            <sz val="9"/>
            <rFont val="Tahoma"/>
            <charset val="1"/>
          </rPr>
          <t xml:space="preserve">
 </t>
        </r>
      </text>
    </comment>
    <comment ref="F133" authorId="0">
      <text>
        <r>
          <rPr>
            <sz val="11"/>
            <color rgb="FF000000"/>
            <rFont val="Calibri"/>
            <charset val="1"/>
          </rPr>
          <t xml:space="preserve">Profº Walter S. Gouvêa
</t>
        </r>
        <r>
          <rPr>
            <sz val="9"/>
            <rFont val="Segoe UI"/>
            <charset val="1"/>
          </rPr>
          <t xml:space="preserve">
VALE TRANSPORTE - CONTRIBUIÇÃO DO EMPREGADO:  6% CALCULADO SOBRE O PISO SALARIAL (NÃO SOBRE A REMUNERAÇÃO)
</t>
        </r>
      </text>
    </comment>
  </commentList>
</comments>
</file>

<file path=xl/comments2.xml><?xml version="1.0" encoding="utf-8"?>
<comments xmlns="http://schemas.openxmlformats.org/spreadsheetml/2006/main">
  <authors>
    <author/>
  </authors>
  <commentList>
    <comment ref="D26"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O Módulo 1 refere-se ao valor mensal devido ao empregado pela prestação do serviço no período de 12 meses. 
</t>
        </r>
        <r>
          <rPr>
            <sz val="9"/>
            <color rgb="FFFF0000"/>
            <rFont val="Segoe UI"/>
            <charset val="1"/>
          </rPr>
          <t>Nota 2</t>
        </r>
        <r>
          <rPr>
            <sz val="9"/>
            <rFont val="Segoe UI"/>
            <charset val="1"/>
          </rPr>
          <t>: Para o empregado que labora a jornada 12x36, em caso da não concessão ou concessão parcial do intervalo intrajornada (§ 4º do art. 71 da CLT), o valor a ser pago será inserido na remuneração utilizando a alínea “G”.
CLT Art. 71 § 4º - Quando o intervalo para repouso e alimentação, previsto neste artigo, não for concedido pelo empregador, este ficará obrigado a remunerar o período correspondente com um</t>
        </r>
        <r>
          <rPr>
            <sz val="9"/>
            <color rgb="FF0000FF"/>
            <rFont val="Segoe UI"/>
            <charset val="1"/>
          </rPr>
          <t xml:space="preserve"> acréscimo de no mínimo 50% (cinqüenta por cento) sobre o valor da remuneração da hora normal de trabalho.     
</t>
        </r>
        <r>
          <rPr>
            <sz val="9"/>
            <color rgb="FFFF0000"/>
            <rFont val="Segoe UI"/>
            <charset val="1"/>
          </rPr>
          <t>CLT ART. 71 § 4 - LEI 13467/17</t>
        </r>
        <r>
          <rPr>
            <sz val="9"/>
            <color rgb="FF0000FF"/>
            <rFont val="Segoe UI"/>
            <charset val="1"/>
          </rPr>
          <t xml:space="preserve"> " A não concessão ou a concessão parcial 
do intervalo intrajornada mínimo, para repouso e alimentação, a empregados urbanos e rurais, implica o pagamento, </t>
        </r>
        <r>
          <rPr>
            <sz val="9"/>
            <color rgb="FFFF0000"/>
            <rFont val="Segoe UI"/>
            <charset val="1"/>
          </rPr>
          <t>de natureza 
indenizatória</t>
        </r>
        <r>
          <rPr>
            <sz val="9"/>
            <color rgb="FF0000FF"/>
            <rFont val="Segoe UI"/>
            <charset val="1"/>
          </rPr>
          <t xml:space="preserve">, apenas do período suprimido, </t>
        </r>
        <r>
          <rPr>
            <sz val="9"/>
            <color rgb="FFFF0000"/>
            <rFont val="Segoe UI"/>
            <charset val="1"/>
          </rPr>
          <t>com acréscimo de 50% (cinquenta por cento)</t>
        </r>
        <r>
          <rPr>
            <sz val="9"/>
            <color rgb="FF0000FF"/>
            <rFont val="Segoe UI"/>
            <charset val="1"/>
          </rPr>
          <t xml:space="preserve"> sobre o valor da remuneração da hora normal 
de trabalho. </t>
        </r>
      </text>
    </comment>
    <comment ref="C32" authorId="0">
      <text>
        <r>
          <rPr>
            <sz val="11"/>
            <color rgb="FF000000"/>
            <rFont val="Calibri"/>
            <charset val="1"/>
          </rPr>
          <t xml:space="preserve">Profº Walter Gouvea:
</t>
        </r>
        <r>
          <rPr>
            <sz val="9"/>
            <rFont val="Segoe UI"/>
            <charset val="1"/>
          </rPr>
          <t xml:space="preserve">Art. 59-A.  Em exceção ao disposto no art. 59 e em leis específicas, é facultado às partes, por meio de convenção coletiva ou acordo coletivo de trabalho, estabelecer horário de trabalho de doze horas seguidas por trinta e seis horas ininterruptas de descanso, observados ou indenizados os intervalos para repouso e alimentação.                (Redação dada pela Medida Provisória nº 808, de 2017)
§ 1º  A remuneração mensal pactuada pelo horário previsto no caput abrange os pagamentos devidos pelo descanso semanal remunerado e pelo descanso em feriados e serão considerados compensados os feriados e as prorrogações de trabalho noturno, quando houver, de que tratam o art. 70 e o § 5º do art. 73.                (Redação dada pela Medida Provisória nº 808, de 2017)
</t>
        </r>
      </text>
    </comment>
    <comment ref="C33" authorId="0">
      <text>
        <r>
          <rPr>
            <sz val="11"/>
            <color rgb="FF000000"/>
            <rFont val="Calibri"/>
            <charset val="1"/>
          </rPr>
          <t xml:space="preserve">Profº Walter Gouvea:
</t>
        </r>
        <r>
          <rPr>
            <sz val="9"/>
            <rFont val="Segoe UI"/>
            <charset val="1"/>
          </rPr>
          <t xml:space="preserve">ART. 71 § 4o A não concessão ou a concessão parcial 
do intervalo intrajornada mínimo, para 
repouso e alimentação, a empregados urbanos 
e rurais, </t>
        </r>
        <r>
          <rPr>
            <sz val="9"/>
            <color rgb="FFFF0000"/>
            <rFont val="Segoe UI"/>
            <charset val="1"/>
          </rPr>
          <t xml:space="preserve">implica o pagamento, </t>
        </r>
        <r>
          <rPr>
            <sz val="11"/>
            <color rgb="FFFF0000"/>
            <rFont val="Segoe UI"/>
            <charset val="1"/>
          </rPr>
          <t>de natureza 
indenizatória</t>
        </r>
        <r>
          <rPr>
            <sz val="9"/>
            <color rgb="FFFF0000"/>
            <rFont val="Segoe UI"/>
            <charset val="1"/>
          </rPr>
          <t>,</t>
        </r>
        <r>
          <rPr>
            <sz val="9"/>
            <rFont val="Segoe UI"/>
            <charset val="1"/>
          </rPr>
          <t xml:space="preserve"> apenas do período suprimido, 
com acréscimo de 50% (cinquenta por cento) 
sobre o valor da remuneração da hora normal 
de trabalho. 
</t>
        </r>
      </text>
    </comment>
    <comment ref="A36" authorId="0">
      <text>
        <r>
          <rPr>
            <sz val="11"/>
            <color rgb="FF000000"/>
            <rFont val="Calibri"/>
            <charset val="1"/>
          </rPr>
          <t xml:space="preserve">Walter S Gouvêa:
</t>
        </r>
        <r>
          <rPr>
            <sz val="9"/>
            <rFont val="Tahoma"/>
            <charset val="1"/>
          </rPr>
          <t xml:space="preserve">Nota: o valor informado deverá ser o custo real do insumo (descontado o valor eventualmente pago pelo empregado).
</t>
        </r>
      </text>
    </comment>
    <comment ref="D38"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Como a planilha de custos e formação de preços é calculada mensalmente, </t>
        </r>
        <r>
          <rPr>
            <sz val="9"/>
            <color rgb="FF0000FF"/>
            <rFont val="Segoe UI"/>
            <charset val="1"/>
          </rPr>
          <t>provisiona-se proporcionalmente 1/12</t>
        </r>
        <r>
          <rPr>
            <sz val="9"/>
            <rFont val="Segoe UI"/>
            <charset val="1"/>
          </rPr>
          <t xml:space="preserve"> (um doze avos) dos valores referentes a  </t>
        </r>
        <r>
          <rPr>
            <sz val="9"/>
            <color rgb="FF0000FF"/>
            <rFont val="Segoe UI"/>
            <charset val="1"/>
          </rPr>
          <t>gratificação natalina e adicional de férias</t>
        </r>
        <r>
          <rPr>
            <sz val="9"/>
            <rFont val="Segoe UI"/>
            <charset val="1"/>
          </rPr>
          <t xml:space="preserve">. 
</t>
        </r>
        <r>
          <rPr>
            <sz val="9"/>
            <color rgb="FFFF0000"/>
            <rFont val="Segoe UI"/>
            <charset val="1"/>
          </rPr>
          <t>Nota 2</t>
        </r>
        <r>
          <rPr>
            <sz val="9"/>
            <rFont val="Segoe UI"/>
            <charset val="1"/>
          </rPr>
          <t xml:space="preserve">: O </t>
        </r>
        <r>
          <rPr>
            <sz val="9"/>
            <color rgb="FF0000FF"/>
            <rFont val="Segoe UI"/>
            <charset val="1"/>
          </rPr>
          <t>adicional de férias</t>
        </r>
        <r>
          <rPr>
            <sz val="9"/>
            <rFont val="Segoe UI"/>
            <charset val="1"/>
          </rPr>
          <t xml:space="preserve"> contido no Submódulo 2.1 </t>
        </r>
        <r>
          <rPr>
            <sz val="9"/>
            <color rgb="FF0000FF"/>
            <rFont val="Segoe UI"/>
            <charset val="1"/>
          </rPr>
          <t>corresponde a 1/3 (um terço) da remuneração</t>
        </r>
        <r>
          <rPr>
            <sz val="9"/>
            <rFont val="Segoe UI"/>
            <charset val="1"/>
          </rPr>
          <t xml:space="preserve"> que por sua vez é divido por 12 (doze) conforme Nota 1 acima.
</t>
        </r>
      </text>
    </comment>
    <comment ref="F42" authorId="0">
      <text>
        <r>
          <rPr>
            <sz val="11"/>
            <color rgb="FF000000"/>
            <rFont val="Calibri"/>
            <charset val="1"/>
          </rPr>
          <t xml:space="preserve">Profº Walter S. Gouvêa
</t>
        </r>
        <r>
          <rPr>
            <sz val="9"/>
            <rFont val="Segoe UI"/>
            <charset val="1"/>
          </rPr>
          <t xml:space="preserve">
VALE TRANSPORTE - CONTRIBUIÇÃO DO EMPREGADO:  6% CALCULADO SOBRE O PISO SALARIAL (NÃO SOBRE A REMUNERAÇÃO)
</t>
        </r>
      </text>
    </comment>
    <comment ref="E46" authorId="0">
      <text>
        <r>
          <rPr>
            <sz val="11"/>
            <color rgb="FF000000"/>
            <rFont val="Calibri"/>
            <charset val="1"/>
          </rPr>
          <t xml:space="preserve">Walter S Gouvêa:
</t>
        </r>
        <r>
          <rPr>
            <sz val="9"/>
            <rFont val="Tahoma"/>
            <charset val="1"/>
          </rPr>
          <t xml:space="preserve">EDITAL DO PREGÃO ELETRÔNICO Nº 63/2011 - TCU - VIGILANCIA ARMADA
1. </t>
        </r>
        <r>
          <rPr>
            <u/>
            <sz val="9"/>
            <rFont val="Tahoma"/>
            <charset val="1"/>
          </rPr>
          <t>Considerando tratar-se de contratação de serviços mediante cessão de mão de obra</t>
        </r>
        <r>
          <rPr>
            <sz val="9"/>
            <rFont val="Tahoma"/>
            <charset val="1"/>
          </rPr>
          <t xml:space="preserve">, conforme previsto no art. 31 da Lei nº 8.212, de 24/07/1991 e alterações e nos artigos 112, 115, 117 e 118, da Instrução Normativa - RFB nº 971, de 13/11/2009 e alterações, o licitante Microempresa - ME ou Empresa de Pequeno Porte - EPP </t>
        </r>
        <r>
          <rPr>
            <u/>
            <sz val="9"/>
            <rFont val="Tahoma"/>
            <charset val="1"/>
          </rPr>
          <t>optante pelo Simples Nacional que porventura venha a ser contratado, não poderá beneficiar-se da condição de optante e estará sujeito à retenção de tributos e contribuições sociais na fonte, conforme legislação em vigor, em decorrência da sua exclusão obrigatória do Simples Nacional a contar do mês seguinte ao da contratação</t>
        </r>
        <r>
          <rPr>
            <sz val="9"/>
            <rFont val="Tahoma"/>
            <charset val="1"/>
          </rPr>
          <t xml:space="preserve"> em consequência do que dispõem o art. 17, inciso XII, art. 30, inciso II e art. 31, inciso II, da Lei Complementar nº 123, de 14 de dezembro de 2006 e alterações.
1.1. O licitante optante pelo Simples Nacional, que, porventura, venha a ser contratado, </t>
        </r>
        <r>
          <rPr>
            <u/>
            <sz val="9"/>
            <rFont val="Tahoma"/>
            <charset val="1"/>
          </rPr>
          <t>deverá, no prazo de 90 (noventa) dias, contado da data da assinatura do contrato</t>
        </r>
        <r>
          <rPr>
            <sz val="9"/>
            <rFont val="Tahoma"/>
            <charset val="1"/>
          </rPr>
          <t>, apresentar cópia dos ofícios, com comprovantes de entrega e recebimento, comunicando a assinatura do contrato de prestação de serviços mediante cessão de mão de obra (</t>
        </r>
        <r>
          <rPr>
            <u/>
            <sz val="9"/>
            <rFont val="Tahoma"/>
            <charset val="1"/>
          </rPr>
          <t>situação que gera vedação à opção por tal regime tributário) às respectivas Secretarias Federal, Estadual, Distrital e/ou Municipal</t>
        </r>
        <r>
          <rPr>
            <sz val="9"/>
            <rFont val="Tahoma"/>
            <charset val="1"/>
          </rPr>
          <t xml:space="preserve">, no prazo previsto no inciso II do § 1º do artigo 30 da Lei Complementar nº 123, de 14 de dezembro de 2006 e alterações.
1.2. </t>
        </r>
        <r>
          <rPr>
            <u/>
            <sz val="9"/>
            <rFont val="Tahoma"/>
            <charset val="1"/>
          </rPr>
          <t>Caso o licitante optante pelo Simples Nacional não efetue a comunicação no prazo assinalado na subcondição anterior, o próprio Tribunal de Contas da União - TCU, em obediência ao princípio da probidade administrativa, efetuará a comunicação à Secretaria da Receita Federal do Brasil - RFB</t>
        </r>
        <r>
          <rPr>
            <sz val="9"/>
            <rFont val="Tahoma"/>
            <charset val="1"/>
          </rPr>
          <t>, para que esta efetue a exclusão de ofício, conforme disposto no inciso I do artigo 29 da Lei Complementar nº 123, de 14 de dezembro de 2006 e alterações.
2. A vedação de realizar cessão ou locação de mão de obra, de que trata a Condição 5, não se aplica às atividades de que trata o art. 18, § 5º-C, da Lei Complementar nº 123, de 14 de dezembro de 2006 e alterações, conforme dispõe o art. 18, § 5º-H, da mesma Lei Complementar, desde que não exercidas cumulativamente com atividades vedadas.</t>
        </r>
      </text>
    </comment>
    <comment ref="D47" authorId="0">
      <text>
        <r>
          <rPr>
            <sz val="11"/>
            <color rgb="FF000000"/>
            <rFont val="Calibri"/>
            <charset val="1"/>
          </rPr>
          <t xml:space="preserve">Profº Walter Salomão Gouvêa:
</t>
        </r>
        <r>
          <rPr>
            <sz val="9"/>
            <color rgb="FFFF0000"/>
            <rFont val="Segoe UI"/>
            <charset val="1"/>
          </rPr>
          <t>Nota 1</t>
        </r>
        <r>
          <rPr>
            <sz val="9"/>
            <rFont val="Segoe UI"/>
            <charset val="1"/>
          </rPr>
          <t xml:space="preserve">: Os percentuais dos encargos previdenciários, do FGTS e demais contribuições são aqueles estabelecidos pela legislação vigente. 
</t>
        </r>
        <r>
          <rPr>
            <sz val="9"/>
            <color rgb="FFFF0000"/>
            <rFont val="Segoe UI"/>
            <charset val="1"/>
          </rPr>
          <t>Nota 2</t>
        </r>
        <r>
          <rPr>
            <sz val="9"/>
            <rFont val="Segoe UI"/>
            <charset val="1"/>
          </rPr>
          <t xml:space="preserve">: O </t>
        </r>
        <r>
          <rPr>
            <sz val="9"/>
            <color rgb="FF0000FF"/>
            <rFont val="Segoe UI"/>
            <charset val="1"/>
          </rPr>
          <t>SAT</t>
        </r>
        <r>
          <rPr>
            <sz val="9"/>
            <rFont val="Segoe UI"/>
            <charset val="1"/>
          </rPr>
          <t xml:space="preserve"> a depender do grau de risco do serviço irá variar entre 1%, para risco leve, de 2%, para risco médio, e de 3% de risco grave. 
</t>
        </r>
        <r>
          <rPr>
            <sz val="9"/>
            <color rgb="FFFF0000"/>
            <rFont val="Segoe UI"/>
            <charset val="1"/>
          </rPr>
          <t>Nota 3:</t>
        </r>
        <r>
          <rPr>
            <sz val="9"/>
            <rFont val="Segoe UI"/>
            <charset val="1"/>
          </rPr>
          <t xml:space="preserve"> </t>
        </r>
        <r>
          <rPr>
            <sz val="9"/>
            <color rgb="FF0000FF"/>
            <rFont val="Segoe UI"/>
            <charset val="1"/>
          </rPr>
          <t xml:space="preserve">Esses percentuais incidem sobre o 
</t>
        </r>
        <r>
          <rPr>
            <sz val="9"/>
            <rFont val="Segoe UI"/>
            <charset val="1"/>
          </rPr>
          <t xml:space="preserve">
</t>
        </r>
        <r>
          <rPr>
            <sz val="9"/>
            <color rgb="FF000080"/>
            <rFont val="Segoe UI"/>
            <charset val="1"/>
          </rPr>
          <t xml:space="preserve">Módulo 1            =  COMPOSIÇÃO DA REMUNERAÇÃO
Submódulo 2.1 = 13º, FÉRIAS E ADICIONAL DE FÉRIAS
Módulo 3           =  PROVISÃO PARA RESCISÃO
Módulo 4           = CUSTO DE REPOSIÇÃO DO PROFISSIONAL AUSENTE
Módulo 6           = CUSTOS INDIRETOS, TRIBUTOS E LUCRO
</t>
        </r>
      </text>
    </comment>
    <comment ref="F48" authorId="0">
      <text>
        <r>
          <rPr>
            <sz val="11"/>
            <color rgb="FF000000"/>
            <rFont val="Calibri"/>
            <charset val="1"/>
          </rPr>
          <t xml:space="preserve">Profº Walter S. Gouvêa:
</t>
        </r>
        <r>
          <rPr>
            <sz val="9"/>
            <rFont val="Segoe UI"/>
            <charset val="1"/>
          </rPr>
          <t>(COMPENSADO S/ OS 11% DA RETENÇÃO SOBRE O VALOR BRUTO DA FATURA)</t>
        </r>
      </text>
    </comment>
    <comment ref="F50" authorId="0">
      <text>
        <r>
          <rPr>
            <sz val="11"/>
            <color rgb="FF000000"/>
            <rFont val="Calibri"/>
            <charset val="1"/>
          </rPr>
          <t xml:space="preserve">Profº Walter S. Gouvêa:
</t>
        </r>
        <r>
          <rPr>
            <sz val="9"/>
            <rFont val="Segoe UI"/>
            <charset val="1"/>
          </rPr>
          <t>(COMPENSADO S/ OS 11% DA RETENÇÃO SOBRE O VALOR BRUTO DA FATURA)</t>
        </r>
      </text>
    </comment>
    <comment ref="D58"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O valor informado deverá ser o custo real do benefício (</t>
        </r>
        <r>
          <rPr>
            <sz val="9"/>
            <color rgb="FF0000FF"/>
            <rFont val="Segoe UI"/>
            <charset val="1"/>
          </rPr>
          <t>descontado o valor eventualmente pago pelo empregado</t>
        </r>
        <r>
          <rPr>
            <sz val="9"/>
            <rFont val="Segoe UI"/>
            <charset val="1"/>
          </rPr>
          <t xml:space="preserve">).
</t>
        </r>
        <r>
          <rPr>
            <sz val="9"/>
            <color rgb="FFFF0000"/>
            <rFont val="Segoe UI"/>
            <charset val="1"/>
          </rPr>
          <t>Nota 2</t>
        </r>
        <r>
          <rPr>
            <sz val="9"/>
            <rFont val="Segoe UI"/>
            <charset val="1"/>
          </rPr>
          <t xml:space="preserve">: Observar a previsão dos benefícios contidos em Acordos, Convenções e Dissídios Coletivos de Trabalho e atentar-se ao disposto no art. 6º desta Instrução Normativa.
Art. 6º da IN 05/17:  A Administração </t>
        </r>
        <r>
          <rPr>
            <u/>
            <sz val="9"/>
            <color rgb="FF0000FF"/>
            <rFont val="Segoe UI"/>
            <charset val="1"/>
          </rPr>
          <t xml:space="preserve">não se vincula </t>
        </r>
        <r>
          <rPr>
            <sz val="9"/>
            <color rgb="FF0000FF"/>
            <rFont val="Segoe UI"/>
            <charset val="1"/>
          </rPr>
          <t>às disposições contidas em Acordos, Convenções</t>
        </r>
        <r>
          <rPr>
            <sz val="9"/>
            <rFont val="Segoe UI"/>
            <charset val="1"/>
          </rPr>
          <t xml:space="preserve"> ou Dissídios Coletivos de Trabalho </t>
        </r>
        <r>
          <rPr>
            <sz val="9"/>
            <color rgb="FF0000FF"/>
            <rFont val="Segoe UI"/>
            <charset val="1"/>
          </rPr>
          <t xml:space="preserve">que tratem de pagamento de participação dos trabalhadores nos lucros ou resultados da empresa contratada, </t>
        </r>
        <r>
          <rPr>
            <u/>
            <sz val="10"/>
            <color rgb="FF0000FF"/>
            <rFont val="Segoe UI"/>
            <charset val="1"/>
          </rPr>
          <t>de matéria não trabalhista</t>
        </r>
        <r>
          <rPr>
            <sz val="9"/>
            <color rgb="FF0000FF"/>
            <rFont val="Segoe UI"/>
            <charset val="1"/>
          </rPr>
          <t xml:space="preserve">, ou que estabeleçam direitos não previstos em lei, tais como valores ou índices obrigatórios de encargos sociais ou previdenciários, bem como de preços para os insumos relacionados ao exercício da atividade.
</t>
        </r>
        <r>
          <rPr>
            <sz val="9"/>
            <rFont val="Segoe UI"/>
            <charset val="1"/>
          </rPr>
          <t xml:space="preserve">
Parágrafo único. </t>
        </r>
        <r>
          <rPr>
            <sz val="9"/>
            <color rgb="FF0000FF"/>
            <rFont val="Segoe UI"/>
            <charset val="1"/>
          </rPr>
          <t>É vedado ao órgão e entidade vincular-se</t>
        </r>
        <r>
          <rPr>
            <sz val="9"/>
            <rFont val="Segoe UI"/>
            <charset val="1"/>
          </rPr>
          <t xml:space="preserve"> às disposições previstas nos Acordos, Convenções ou Dissídios Coletivos de Trabalho que </t>
        </r>
        <r>
          <rPr>
            <sz val="9"/>
            <color rgb="FF0000FF"/>
            <rFont val="Segoe UI"/>
            <charset val="1"/>
          </rPr>
          <t>tratem de obrigações e direitos que somente se aplicam aos contratos com a Administração Pública</t>
        </r>
        <r>
          <rPr>
            <sz val="9"/>
            <rFont val="Segoe UI"/>
            <charset val="1"/>
          </rPr>
          <t xml:space="preserve">.
</t>
        </r>
      </text>
    </comment>
    <comment ref="E58" authorId="0">
      <text>
        <r>
          <rPr>
            <sz val="11"/>
            <color rgb="FF000000"/>
            <rFont val="Calibri"/>
            <charset val="1"/>
          </rPr>
          <t xml:space="preserve">Profº Walter S. Gouvêa:
</t>
        </r>
        <r>
          <rPr>
            <sz val="9"/>
            <rFont val="Segoe UI"/>
            <charset val="1"/>
          </rPr>
          <t>Nota: o valor informado deverá ser o custo real do insumo (descontado o valor eventualmente pago pelo empregado)</t>
        </r>
      </text>
    </comment>
    <comment ref="D63" authorId="0">
      <text>
        <r>
          <rPr>
            <sz val="11"/>
            <color rgb="FF000000"/>
            <rFont val="Calibri"/>
            <charset val="1"/>
          </rPr>
          <t xml:space="preserve">Profº Walter Salomão Gouvêa:
</t>
        </r>
        <r>
          <rPr>
            <sz val="9"/>
            <rFont val="Segoe UI"/>
            <charset val="1"/>
          </rPr>
          <t xml:space="preserve">
ART. 71 § 4o A não concessão ou a concessão parcial 
do intervalo intrajornada mínimo, para 
repouso e alimentação, a empregados urbanos 
e rurais, implica o pagamento, DE NATUREZA INDENIZATÓRIA, apenas do período suprimido, 
COM ACRÉSCIMO DE 50% (cinquenta por cento) 
SOBRE O VALOR DA REMUNERAÇÃO DA HORA NORMAL de trabalho. 
</t>
        </r>
      </text>
    </comment>
    <comment ref="F76" authorId="0">
      <text>
        <r>
          <rPr>
            <sz val="11"/>
            <color rgb="FF000000"/>
            <rFont val="Calibri"/>
            <charset val="1"/>
          </rPr>
          <t xml:space="preserve">Profº Walter Gouvea:
</t>
        </r>
        <r>
          <rPr>
            <sz val="9"/>
            <rFont val="Segoe UI"/>
            <charset val="1"/>
          </rPr>
          <t>ATENÇÃO"! SE TIVERMOS CONTA VINCULADA, SOBRE ESSE VALOR DEVEMOS APLICAR O PERCENTUAL DO SUBMODULO 2.2</t>
        </r>
      </text>
    </comment>
    <comment ref="D77" authorId="0">
      <text>
        <r>
          <rPr>
            <sz val="11"/>
            <color rgb="FF000000"/>
            <rFont val="Calibri"/>
            <charset val="1"/>
          </rPr>
          <t xml:space="preserve">Profº Walter Salomão Gouvêa:
</t>
        </r>
        <r>
          <rPr>
            <sz val="9"/>
            <rFont val="Segoe UI"/>
            <charset val="1"/>
          </rPr>
          <t xml:space="preserve">TERCEIRIZAÇÃO. </t>
        </r>
        <r>
          <rPr>
            <sz val="12"/>
            <color rgb="FFFF0000"/>
            <rFont val="Segoe UI"/>
            <charset val="1"/>
          </rPr>
          <t>Acórdão nº 1186/2017 - TCU - Plenário</t>
        </r>
        <r>
          <rPr>
            <sz val="12"/>
            <rFont val="Segoe UI"/>
            <charset val="1"/>
          </rPr>
          <t xml:space="preserve">.
</t>
        </r>
        <r>
          <rPr>
            <sz val="9"/>
            <rFont val="Segoe UI"/>
            <charset val="1"/>
          </rPr>
          <t xml:space="preserve">
9.2. determinar ao Tribunal Regional do Trabalho da 6ª Região que, nas futuras contratações de mão de obra terceirizada, esteja expresso na minuta do contrato que a </t>
        </r>
        <r>
          <rPr>
            <sz val="12"/>
            <color rgb="FFFF0000"/>
            <rFont val="Segoe UI"/>
            <charset val="1"/>
          </rPr>
          <t>parcela mensal a título de aviso prévio trabalhado será no percentual máximo de 1,94% no primeiro ano</t>
        </r>
        <r>
          <rPr>
            <sz val="9"/>
            <rFont val="Segoe UI"/>
            <charset val="1"/>
          </rPr>
          <t xml:space="preserve">, nos termos dos Acórdãos 1904/2007-TCU-Plenário e 3006/2010- TCU-Plenário, e, </t>
        </r>
        <r>
          <rPr>
            <sz val="12"/>
            <color rgb="FFFF0000"/>
            <rFont val="Segoe UI"/>
            <charset val="1"/>
          </rPr>
          <t>em caso de prorrogação do contrato, o percentual máximo dessa parcela será de 0,194% a cada ano de prorrogação, a ser incluído por ocasião da formulação do aditivo da prorrogação do contrato</t>
        </r>
        <r>
          <rPr>
            <sz val="9"/>
            <rFont val="Segoe UI"/>
            <charset val="1"/>
          </rPr>
          <t>, conforme ditames da Lei 12.506/2011</t>
        </r>
      </text>
    </comment>
    <comment ref="E85"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Os itens que contemplam o módulo 4 se referem ao custo dos dias trabalhados pelo 
</t>
        </r>
        <r>
          <rPr>
            <u/>
            <sz val="9"/>
            <color rgb="FF0000FF"/>
            <rFont val="Segoe UI"/>
            <charset val="1"/>
          </rPr>
          <t>repositor/substitut</t>
        </r>
        <r>
          <rPr>
            <u/>
            <sz val="9"/>
            <rFont val="Segoe UI"/>
            <charset val="1"/>
          </rPr>
          <t>o que por ventura venha cobrir o empregado</t>
        </r>
        <r>
          <rPr>
            <sz val="9"/>
            <rFont val="Segoe UI"/>
            <charset val="1"/>
          </rPr>
          <t xml:space="preserve"> nos casos de </t>
        </r>
        <r>
          <rPr>
            <sz val="9"/>
            <color rgb="FF0000FF"/>
            <rFont val="Segoe UI"/>
            <charset val="1"/>
          </rPr>
          <t>Ausências Legais 
(Submódulo 4.1)</t>
        </r>
        <r>
          <rPr>
            <sz val="9"/>
            <rFont val="Segoe UI"/>
            <charset val="1"/>
          </rPr>
          <t xml:space="preserve"> e/ou na</t>
        </r>
        <r>
          <rPr>
            <sz val="9"/>
            <color rgb="FF0000FF"/>
            <rFont val="Segoe UI"/>
            <charset val="1"/>
          </rPr>
          <t xml:space="preserve"> Intrajornada (Submódulo 4.2)</t>
        </r>
        <r>
          <rPr>
            <sz val="9"/>
            <rFont val="Segoe UI"/>
            <charset val="1"/>
          </rPr>
          <t xml:space="preserve">, a depender da prestação do serviço. 
</t>
        </r>
        <r>
          <rPr>
            <sz val="9"/>
            <color rgb="FFFF0000"/>
            <rFont val="Segoe UI"/>
            <charset val="1"/>
          </rPr>
          <t>Nota 2</t>
        </r>
        <r>
          <rPr>
            <sz val="9"/>
            <rFont val="Segoe UI"/>
            <charset val="1"/>
          </rPr>
          <t>:</t>
        </r>
        <r>
          <rPr>
            <sz val="9"/>
            <color rgb="FF0000FF"/>
            <rFont val="Segoe UI"/>
            <charset val="1"/>
          </rPr>
          <t xml:space="preserve"> Haverá a incidência do Submódulo 2.2 sobre esse módulo.
</t>
        </r>
      </text>
    </comment>
    <comment ref="D87"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As alíneas de "A" a "F" referem-se </t>
        </r>
        <r>
          <rPr>
            <u/>
            <sz val="9"/>
            <color rgb="FF0000FF"/>
            <rFont val="Segoe UI"/>
            <charset val="1"/>
          </rPr>
          <t>SOMENTE</t>
        </r>
        <r>
          <rPr>
            <sz val="9"/>
            <color rgb="FF0000FF"/>
            <rFont val="Segoe UI"/>
            <charset val="1"/>
          </rPr>
          <t xml:space="preserve"> ao custo que será pago ao repositor pelos dias trabalhados quando da necessidade de substituir a mão de obra alocada na prestação do serviços.
ANEXO IX - DA VIGÊNCIA E DA PRORROGAÇÃO:
9. A Administração deverá realizar negociação contratual para a redução e/ou eliminação dos custos fixos ou variáveis não renováveis que já tenham sido amortizados ou pagos no primeiro ano da contratação.</t>
        </r>
      </text>
    </comment>
    <comment ref="D96"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t>
        </r>
        <r>
          <rPr>
            <u/>
            <sz val="9"/>
            <color rgb="FF0000FF"/>
            <rFont val="Segoe UI"/>
            <charset val="1"/>
          </rPr>
          <t xml:space="preserve">quando houver </t>
        </r>
        <r>
          <rPr>
            <sz val="9"/>
            <color rgb="FF0000FF"/>
            <rFont val="Segoe UI"/>
            <charset val="1"/>
          </rPr>
          <t xml:space="preserve">necessidade de reposição de um empregado durante sua ausência nos casos de intervalo para repouso ou alimentação </t>
        </r>
        <r>
          <rPr>
            <u/>
            <sz val="9"/>
            <color rgb="FF0000FF"/>
            <rFont val="Segoe UI"/>
            <charset val="1"/>
          </rPr>
          <t>deve-se contemplar o Submódulo 4.2</t>
        </r>
      </text>
    </comment>
    <comment ref="D106"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valores mensais por empregado.</t>
        </r>
      </text>
    </comment>
    <comment ref="D119"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Custos Indiretos, Tributos e Lucro por empregado. 
</t>
        </r>
        <r>
          <rPr>
            <sz val="9"/>
            <color rgb="FFFF0000"/>
            <rFont val="Segoe UI"/>
            <charset val="1"/>
          </rPr>
          <t>Nota 2</t>
        </r>
        <r>
          <rPr>
            <sz val="9"/>
            <rFont val="Segoe UI"/>
            <charset val="1"/>
          </rPr>
          <t>:</t>
        </r>
        <r>
          <rPr>
            <sz val="9"/>
            <color rgb="FF0000FF"/>
            <rFont val="Segoe UI"/>
            <charset val="1"/>
          </rPr>
          <t xml:space="preserve"> O valor referente a TRIBUTOS é obtido aplicando-se o percentual sobre o valor do FATURAMENTO. 
</t>
        </r>
      </text>
    </comment>
    <comment ref="C122" authorId="0">
      <text>
        <r>
          <rPr>
            <sz val="11"/>
            <color rgb="FF000000"/>
            <rFont val="Calibri"/>
            <charset val="1"/>
          </rPr>
          <t xml:space="preserve">Prof. Walter:
</t>
        </r>
        <r>
          <rPr>
            <sz val="12"/>
            <rFont val="Tahoma"/>
            <charset val="1"/>
          </rPr>
          <t xml:space="preserve">Os tributos são calculados sobre o FATURAMENTO. 
COMO? Somam-se os tributos (por ex.: PIS, COFINS e ISS = 8,65) subtrai-se de 100 obtendo-se 9,135/100 = 0,9135, que representa os tributos a serem pagos </t>
        </r>
        <r>
          <rPr>
            <u/>
            <sz val="12"/>
            <rFont val="Tahoma"/>
            <charset val="1"/>
          </rPr>
          <t>sem que o faturamento</t>
        </r>
        <r>
          <rPr>
            <sz val="12"/>
            <rFont val="Tahoma"/>
            <charset val="1"/>
          </rPr>
          <t xml:space="preserve"> seja alterado. 
Trata-se de fórmula circular denominada "</t>
        </r>
        <r>
          <rPr>
            <sz val="12"/>
            <color rgb="FFFF0000"/>
            <rFont val="Tahoma"/>
            <charset val="1"/>
          </rPr>
          <t>CÁLCULO POR DENTRO</t>
        </r>
        <r>
          <rPr>
            <sz val="12"/>
            <rFont val="Tahoma"/>
            <charset val="1"/>
          </rPr>
          <t xml:space="preserve">" 
FÓRMULA: 100-8,65/100 = 0,935
                 0,935 / FATURAMENTO = </t>
        </r>
        <r>
          <rPr>
            <u/>
            <sz val="12"/>
            <rFont val="Tahoma"/>
            <charset val="1"/>
          </rPr>
          <t>VALOR SOBRE O QUAL SERÁ CALCULADO</t>
        </r>
        <r>
          <rPr>
            <sz val="12"/>
            <rFont val="Tahoma"/>
            <charset val="1"/>
          </rPr>
          <t xml:space="preserve"> O PIS, A COFINS E O ISS
</t>
        </r>
        <r>
          <rPr>
            <sz val="9"/>
            <rFont val="Tahoma"/>
            <charset val="1"/>
          </rPr>
          <t xml:space="preserve">
 </t>
        </r>
      </text>
    </comment>
    <comment ref="F132" authorId="0">
      <text>
        <r>
          <rPr>
            <sz val="11"/>
            <color rgb="FF000000"/>
            <rFont val="Calibri"/>
            <charset val="1"/>
          </rPr>
          <t xml:space="preserve">Profº Walter S. Gouvêa
</t>
        </r>
        <r>
          <rPr>
            <sz val="9"/>
            <rFont val="Segoe UI"/>
            <charset val="1"/>
          </rPr>
          <t xml:space="preserve">
VALE TRANSPORTE - CONTRIBUIÇÃO DO EMPREGADO:  6% CALCULADO SOBRE O PISO SALARIAL (NÃO SOBRE A REMUNERAÇÃO)
</t>
        </r>
      </text>
    </comment>
  </commentList>
</comments>
</file>

<file path=xl/comments3.xml><?xml version="1.0" encoding="utf-8"?>
<comments xmlns="http://schemas.openxmlformats.org/spreadsheetml/2006/main">
  <authors>
    <author/>
  </authors>
  <commentList>
    <comment ref="D26"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O Módulo 1 refere-se ao valor mensal devido ao empregado pela prestação do serviço no período de 12 meses. 
</t>
        </r>
        <r>
          <rPr>
            <sz val="9"/>
            <color rgb="FFFF0000"/>
            <rFont val="Segoe UI"/>
            <charset val="1"/>
          </rPr>
          <t>Nota 2</t>
        </r>
        <r>
          <rPr>
            <sz val="9"/>
            <rFont val="Segoe UI"/>
            <charset val="1"/>
          </rPr>
          <t>: Para o empregado que labora a jornada 12x36, em caso da não concessão ou concessão parcial do intervalo intrajornada (§ 4º do art. 71 da CLT), o valor a ser pago será inserido na remuneração utilizando a alínea “G”.
CLT Art. 71 § 4º - Quando o intervalo para repouso e alimentação, previsto neste artigo, não for concedido pelo empregador, este ficará obrigado a remunerar o período correspondente com um</t>
        </r>
        <r>
          <rPr>
            <sz val="9"/>
            <color rgb="FF0000FF"/>
            <rFont val="Segoe UI"/>
            <charset val="1"/>
          </rPr>
          <t xml:space="preserve"> acréscimo de no mínimo 50% (cinqüenta por cento) sobre o valor da remuneração da hora normal de trabalho.     
</t>
        </r>
        <r>
          <rPr>
            <sz val="9"/>
            <color rgb="FFFF0000"/>
            <rFont val="Segoe UI"/>
            <charset val="1"/>
          </rPr>
          <t>CLT ART. 71 § 4 - LEI 13467/17</t>
        </r>
        <r>
          <rPr>
            <sz val="9"/>
            <color rgb="FF0000FF"/>
            <rFont val="Segoe UI"/>
            <charset val="1"/>
          </rPr>
          <t xml:space="preserve"> " A não concessão ou a concessão parcial 
do intervalo intrajornada mínimo, para repouso e alimentação, a empregados urbanos e rurais, implica o pagamento, </t>
        </r>
        <r>
          <rPr>
            <sz val="9"/>
            <color rgb="FFFF0000"/>
            <rFont val="Segoe UI"/>
            <charset val="1"/>
          </rPr>
          <t>de natureza 
indenizatória</t>
        </r>
        <r>
          <rPr>
            <sz val="9"/>
            <color rgb="FF0000FF"/>
            <rFont val="Segoe UI"/>
            <charset val="1"/>
          </rPr>
          <t xml:space="preserve">, apenas do período suprimido, </t>
        </r>
        <r>
          <rPr>
            <sz val="9"/>
            <color rgb="FFFF0000"/>
            <rFont val="Segoe UI"/>
            <charset val="1"/>
          </rPr>
          <t>com acréscimo de 50% (cinquenta por cento)</t>
        </r>
        <r>
          <rPr>
            <sz val="9"/>
            <color rgb="FF0000FF"/>
            <rFont val="Segoe UI"/>
            <charset val="1"/>
          </rPr>
          <t xml:space="preserve"> sobre o valor da remuneração da hora normal 
de trabalho. </t>
        </r>
      </text>
    </comment>
    <comment ref="C32" authorId="0">
      <text>
        <r>
          <rPr>
            <sz val="11"/>
            <color rgb="FF000000"/>
            <rFont val="Calibri"/>
            <charset val="1"/>
          </rPr>
          <t xml:space="preserve">Profº Walter Gouvea:
</t>
        </r>
        <r>
          <rPr>
            <sz val="9"/>
            <rFont val="Segoe UI"/>
            <charset val="1"/>
          </rPr>
          <t xml:space="preserve">Art. 59-A.  Em exceção ao disposto no art. 59 e em leis específicas, é facultado às partes, por meio de convenção coletiva ou acordo coletivo de trabalho, estabelecer horário de trabalho de doze horas seguidas por trinta e seis horas ininterruptas de descanso, observados ou indenizados os intervalos para repouso e alimentação.                (Redação dada pela Medida Provisória nº 808, de 2017)
§ 1º  A remuneração mensal pactuada pelo horário previsto no caput abrange os pagamentos devidos pelo descanso semanal remunerado e pelo descanso em feriados e serão considerados compensados os feriados e as prorrogações de trabalho noturno, quando houver, de que tratam o art. 70 e o § 5º do art. 73.                (Redação dada pela Medida Provisória nº 808, de 2017)
</t>
        </r>
      </text>
    </comment>
    <comment ref="C33" authorId="0">
      <text>
        <r>
          <rPr>
            <sz val="11"/>
            <color rgb="FF000000"/>
            <rFont val="Calibri"/>
            <charset val="1"/>
          </rPr>
          <t xml:space="preserve">Profº Walter Gouvea:
</t>
        </r>
        <r>
          <rPr>
            <sz val="9"/>
            <rFont val="Segoe UI"/>
            <charset val="1"/>
          </rPr>
          <t xml:space="preserve">ART. 71 § 4o A não concessão ou a concessão parcial 
do intervalo intrajornada mínimo, para 
repouso e alimentação, a empregados urbanos 
e rurais, </t>
        </r>
        <r>
          <rPr>
            <sz val="9"/>
            <color rgb="FFFF0000"/>
            <rFont val="Segoe UI"/>
            <charset val="1"/>
          </rPr>
          <t xml:space="preserve">implica o pagamento, </t>
        </r>
        <r>
          <rPr>
            <sz val="11"/>
            <color rgb="FFFF0000"/>
            <rFont val="Segoe UI"/>
            <charset val="1"/>
          </rPr>
          <t>de natureza 
indenizatória</t>
        </r>
        <r>
          <rPr>
            <sz val="9"/>
            <color rgb="FFFF0000"/>
            <rFont val="Segoe UI"/>
            <charset val="1"/>
          </rPr>
          <t>,</t>
        </r>
        <r>
          <rPr>
            <sz val="9"/>
            <rFont val="Segoe UI"/>
            <charset val="1"/>
          </rPr>
          <t xml:space="preserve"> apenas do período suprimido, 
com acréscimo de 50% (cinquenta por cento) 
sobre o valor da remuneração da hora normal 
de trabalho. 
</t>
        </r>
      </text>
    </comment>
    <comment ref="A36" authorId="0">
      <text>
        <r>
          <rPr>
            <sz val="11"/>
            <color rgb="FF000000"/>
            <rFont val="Calibri"/>
            <charset val="1"/>
          </rPr>
          <t xml:space="preserve">Walter S Gouvêa:
</t>
        </r>
        <r>
          <rPr>
            <sz val="9"/>
            <rFont val="Tahoma"/>
            <charset val="1"/>
          </rPr>
          <t xml:space="preserve">Nota: o valor informado deverá ser o custo real do insumo (descontado o valor eventualmente pago pelo empregado).
</t>
        </r>
      </text>
    </comment>
    <comment ref="D38"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Como a planilha de custos e formação de preços é calculada mensalmente, </t>
        </r>
        <r>
          <rPr>
            <sz val="9"/>
            <color rgb="FF0000FF"/>
            <rFont val="Segoe UI"/>
            <charset val="1"/>
          </rPr>
          <t>provisiona-se proporcionalmente 1/12</t>
        </r>
        <r>
          <rPr>
            <sz val="9"/>
            <rFont val="Segoe UI"/>
            <charset val="1"/>
          </rPr>
          <t xml:space="preserve"> (um doze avos) dos valores referentes a  </t>
        </r>
        <r>
          <rPr>
            <sz val="9"/>
            <color rgb="FF0000FF"/>
            <rFont val="Segoe UI"/>
            <charset val="1"/>
          </rPr>
          <t>gratificação natalina e adicional de férias</t>
        </r>
        <r>
          <rPr>
            <sz val="9"/>
            <rFont val="Segoe UI"/>
            <charset val="1"/>
          </rPr>
          <t xml:space="preserve">. 
</t>
        </r>
        <r>
          <rPr>
            <sz val="9"/>
            <color rgb="FFFF0000"/>
            <rFont val="Segoe UI"/>
            <charset val="1"/>
          </rPr>
          <t>Nota 2</t>
        </r>
        <r>
          <rPr>
            <sz val="9"/>
            <rFont val="Segoe UI"/>
            <charset val="1"/>
          </rPr>
          <t xml:space="preserve">: O </t>
        </r>
        <r>
          <rPr>
            <sz val="9"/>
            <color rgb="FF0000FF"/>
            <rFont val="Segoe UI"/>
            <charset val="1"/>
          </rPr>
          <t>adicional de férias</t>
        </r>
        <r>
          <rPr>
            <sz val="9"/>
            <rFont val="Segoe UI"/>
            <charset val="1"/>
          </rPr>
          <t xml:space="preserve"> contido no Submódulo 2.1 </t>
        </r>
        <r>
          <rPr>
            <sz val="9"/>
            <color rgb="FF0000FF"/>
            <rFont val="Segoe UI"/>
            <charset val="1"/>
          </rPr>
          <t>corresponde a 1/3 (um terço) da remuneração</t>
        </r>
        <r>
          <rPr>
            <sz val="9"/>
            <rFont val="Segoe UI"/>
            <charset val="1"/>
          </rPr>
          <t xml:space="preserve"> que por sua vez é divido por 12 (doze) conforme Nota 1 acima.
</t>
        </r>
      </text>
    </comment>
    <comment ref="F42" authorId="0">
      <text>
        <r>
          <rPr>
            <sz val="11"/>
            <color rgb="FF000000"/>
            <rFont val="Calibri"/>
            <charset val="1"/>
          </rPr>
          <t xml:space="preserve">Profº Walter S. Gouvêa
</t>
        </r>
        <r>
          <rPr>
            <sz val="9"/>
            <rFont val="Segoe UI"/>
            <charset val="1"/>
          </rPr>
          <t xml:space="preserve">
VALE TRANSPORTE - CONTRIBUIÇÃO DO EMPREGADO:  6% CALCULADO SOBRE O PISO SALARIAL (NÃO SOBRE A REMUNERAÇÃO)
</t>
        </r>
      </text>
    </comment>
    <comment ref="E46" authorId="0">
      <text>
        <r>
          <rPr>
            <sz val="11"/>
            <color rgb="FF000000"/>
            <rFont val="Calibri"/>
            <charset val="1"/>
          </rPr>
          <t xml:space="preserve">Walter S Gouvêa:
</t>
        </r>
        <r>
          <rPr>
            <sz val="9"/>
            <rFont val="Tahoma"/>
            <charset val="1"/>
          </rPr>
          <t xml:space="preserve">EDITAL DO PREGÃO ELETRÔNICO Nº 63/2011 - TCU - VIGILANCIA ARMADA
1. </t>
        </r>
        <r>
          <rPr>
            <u/>
            <sz val="9"/>
            <rFont val="Tahoma"/>
            <charset val="1"/>
          </rPr>
          <t>Considerando tratar-se de contratação de serviços mediante cessão de mão de obra</t>
        </r>
        <r>
          <rPr>
            <sz val="9"/>
            <rFont val="Tahoma"/>
            <charset val="1"/>
          </rPr>
          <t xml:space="preserve">, conforme previsto no art. 31 da Lei nº 8.212, de 24/07/1991 e alterações e nos artigos 112, 115, 117 e 118, da Instrução Normativa - RFB nº 971, de 13/11/2009 e alterações, o licitante Microempresa - ME ou Empresa de Pequeno Porte - EPP </t>
        </r>
        <r>
          <rPr>
            <u/>
            <sz val="9"/>
            <rFont val="Tahoma"/>
            <charset val="1"/>
          </rPr>
          <t>optante pelo Simples Nacional que porventura venha a ser contratado, não poderá beneficiar-se da condição de optante e estará sujeito à retenção de tributos e contribuições sociais na fonte, conforme legislação em vigor, em decorrência da sua exclusão obrigatória do Simples Nacional a contar do mês seguinte ao da contratação</t>
        </r>
        <r>
          <rPr>
            <sz val="9"/>
            <rFont val="Tahoma"/>
            <charset val="1"/>
          </rPr>
          <t xml:space="preserve"> em consequência do que dispõem o art. 17, inciso XII, art. 30, inciso II e art. 31, inciso II, da Lei Complementar nº 123, de 14 de dezembro de 2006 e alterações.
1.1. O licitante optante pelo Simples Nacional, que, porventura, venha a ser contratado, </t>
        </r>
        <r>
          <rPr>
            <u/>
            <sz val="9"/>
            <rFont val="Tahoma"/>
            <charset val="1"/>
          </rPr>
          <t>deverá, no prazo de 90 (noventa) dias, contado da data da assinatura do contrato</t>
        </r>
        <r>
          <rPr>
            <sz val="9"/>
            <rFont val="Tahoma"/>
            <charset val="1"/>
          </rPr>
          <t>, apresentar cópia dos ofícios, com comprovantes de entrega e recebimento, comunicando a assinatura do contrato de prestação de serviços mediante cessão de mão de obra (</t>
        </r>
        <r>
          <rPr>
            <u/>
            <sz val="9"/>
            <rFont val="Tahoma"/>
            <charset val="1"/>
          </rPr>
          <t>situação que gera vedação à opção por tal regime tributário) às respectivas Secretarias Federal, Estadual, Distrital e/ou Municipal</t>
        </r>
        <r>
          <rPr>
            <sz val="9"/>
            <rFont val="Tahoma"/>
            <charset val="1"/>
          </rPr>
          <t xml:space="preserve">, no prazo previsto no inciso II do § 1º do artigo 30 da Lei Complementar nº 123, de 14 de dezembro de 2006 e alterações.
1.2. </t>
        </r>
        <r>
          <rPr>
            <u/>
            <sz val="9"/>
            <rFont val="Tahoma"/>
            <charset val="1"/>
          </rPr>
          <t>Caso o licitante optante pelo Simples Nacional não efetue a comunicação no prazo assinalado na subcondição anterior, o próprio Tribunal de Contas da União - TCU, em obediência ao princípio da probidade administrativa, efetuará a comunicação à Secretaria da Receita Federal do Brasil - RFB</t>
        </r>
        <r>
          <rPr>
            <sz val="9"/>
            <rFont val="Tahoma"/>
            <charset val="1"/>
          </rPr>
          <t>, para que esta efetue a exclusão de ofício, conforme disposto no inciso I do artigo 29 da Lei Complementar nº 123, de 14 de dezembro de 2006 e alterações.
2. A vedação de realizar cessão ou locação de mão de obra, de que trata a Condição 5, não se aplica às atividades de que trata o art. 18, § 5º-C, da Lei Complementar nº 123, de 14 de dezembro de 2006 e alterações, conforme dispõe o art. 18, § 5º-H, da mesma Lei Complementar, desde que não exercidas cumulativamente com atividades vedadas.</t>
        </r>
      </text>
    </comment>
    <comment ref="D47" authorId="0">
      <text>
        <r>
          <rPr>
            <sz val="11"/>
            <color rgb="FF000000"/>
            <rFont val="Calibri"/>
            <charset val="1"/>
          </rPr>
          <t xml:space="preserve">Profº Walter Salomão Gouvêa:
</t>
        </r>
        <r>
          <rPr>
            <sz val="9"/>
            <color rgb="FFFF0000"/>
            <rFont val="Segoe UI"/>
            <charset val="1"/>
          </rPr>
          <t>Nota 1</t>
        </r>
        <r>
          <rPr>
            <sz val="9"/>
            <rFont val="Segoe UI"/>
            <charset val="1"/>
          </rPr>
          <t xml:space="preserve">: Os percentuais dos encargos previdenciários, do FGTS e demais contribuições são aqueles estabelecidos pela legislação vigente. 
</t>
        </r>
        <r>
          <rPr>
            <sz val="9"/>
            <color rgb="FFFF0000"/>
            <rFont val="Segoe UI"/>
            <charset val="1"/>
          </rPr>
          <t>Nota 2</t>
        </r>
        <r>
          <rPr>
            <sz val="9"/>
            <rFont val="Segoe UI"/>
            <charset val="1"/>
          </rPr>
          <t xml:space="preserve">: O </t>
        </r>
        <r>
          <rPr>
            <sz val="9"/>
            <color rgb="FF0000FF"/>
            <rFont val="Segoe UI"/>
            <charset val="1"/>
          </rPr>
          <t>SAT</t>
        </r>
        <r>
          <rPr>
            <sz val="9"/>
            <rFont val="Segoe UI"/>
            <charset val="1"/>
          </rPr>
          <t xml:space="preserve"> a depender do grau de risco do serviço irá variar entre 1%, para risco leve, de 2%, para risco médio, e de 3% de risco grave. 
</t>
        </r>
        <r>
          <rPr>
            <sz val="9"/>
            <color rgb="FFFF0000"/>
            <rFont val="Segoe UI"/>
            <charset val="1"/>
          </rPr>
          <t>Nota 3:</t>
        </r>
        <r>
          <rPr>
            <sz val="9"/>
            <rFont val="Segoe UI"/>
            <charset val="1"/>
          </rPr>
          <t xml:space="preserve"> </t>
        </r>
        <r>
          <rPr>
            <sz val="9"/>
            <color rgb="FF0000FF"/>
            <rFont val="Segoe UI"/>
            <charset val="1"/>
          </rPr>
          <t xml:space="preserve">Esses percentuais incidem sobre o 
</t>
        </r>
        <r>
          <rPr>
            <sz val="9"/>
            <rFont val="Segoe UI"/>
            <charset val="1"/>
          </rPr>
          <t xml:space="preserve">
</t>
        </r>
        <r>
          <rPr>
            <sz val="9"/>
            <color rgb="FF000080"/>
            <rFont val="Segoe UI"/>
            <charset val="1"/>
          </rPr>
          <t xml:space="preserve">Módulo 1            =  COMPOSIÇÃO DA REMUNERAÇÃO
Submódulo 2.1 = 13º, FÉRIAS E ADICIONAL DE FÉRIAS
Módulo 3           =  PROVISÃO PARA RESCISÃO
Módulo 4           = CUSTO DE REPOSIÇÃO DO PROFISSIONAL AUSENTE
Módulo 6           = CUSTOS INDIRETOS, TRIBUTOS E LUCRO
</t>
        </r>
      </text>
    </comment>
    <comment ref="F48" authorId="0">
      <text>
        <r>
          <rPr>
            <sz val="11"/>
            <color rgb="FF000000"/>
            <rFont val="Calibri"/>
            <charset val="1"/>
          </rPr>
          <t xml:space="preserve">Profº Walter S. Gouvêa:
</t>
        </r>
        <r>
          <rPr>
            <sz val="9"/>
            <rFont val="Segoe UI"/>
            <charset val="1"/>
          </rPr>
          <t>(COMPENSADO S/ OS 11% DA RETENÇÃO SOBRE O VALOR BRUTO DA FATURA)</t>
        </r>
      </text>
    </comment>
    <comment ref="F50" authorId="0">
      <text>
        <r>
          <rPr>
            <sz val="11"/>
            <color rgb="FF000000"/>
            <rFont val="Calibri"/>
            <charset val="1"/>
          </rPr>
          <t xml:space="preserve">Profº Walter S. Gouvêa:
</t>
        </r>
        <r>
          <rPr>
            <sz val="9"/>
            <rFont val="Segoe UI"/>
            <charset val="1"/>
          </rPr>
          <t>(COMPENSADO S/ OS 11% DA RETENÇÃO SOBRE O VALOR BRUTO DA FATURA)</t>
        </r>
      </text>
    </comment>
    <comment ref="D58"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O valor informado deverá ser o custo real do benefício (</t>
        </r>
        <r>
          <rPr>
            <sz val="9"/>
            <color rgb="FF0000FF"/>
            <rFont val="Segoe UI"/>
            <charset val="1"/>
          </rPr>
          <t>descontado o valor eventualmente pago pelo empregado</t>
        </r>
        <r>
          <rPr>
            <sz val="9"/>
            <rFont val="Segoe UI"/>
            <charset val="1"/>
          </rPr>
          <t xml:space="preserve">).
</t>
        </r>
        <r>
          <rPr>
            <sz val="9"/>
            <color rgb="FFFF0000"/>
            <rFont val="Segoe UI"/>
            <charset val="1"/>
          </rPr>
          <t>Nota 2</t>
        </r>
        <r>
          <rPr>
            <sz val="9"/>
            <rFont val="Segoe UI"/>
            <charset val="1"/>
          </rPr>
          <t xml:space="preserve">: Observar a previsão dos benefícios contidos em Acordos, Convenções e Dissídios Coletivos de Trabalho e atentar-se ao disposto no art. 6º desta Instrução Normativa.
Art. 6º da IN 05/17:  A Administração </t>
        </r>
        <r>
          <rPr>
            <u/>
            <sz val="9"/>
            <color rgb="FF0000FF"/>
            <rFont val="Segoe UI"/>
            <charset val="1"/>
          </rPr>
          <t xml:space="preserve">não se vincula </t>
        </r>
        <r>
          <rPr>
            <sz val="9"/>
            <color rgb="FF0000FF"/>
            <rFont val="Segoe UI"/>
            <charset val="1"/>
          </rPr>
          <t>às disposições contidas em Acordos, Convenções</t>
        </r>
        <r>
          <rPr>
            <sz val="9"/>
            <rFont val="Segoe UI"/>
            <charset val="1"/>
          </rPr>
          <t xml:space="preserve"> ou Dissídios Coletivos de Trabalho </t>
        </r>
        <r>
          <rPr>
            <sz val="9"/>
            <color rgb="FF0000FF"/>
            <rFont val="Segoe UI"/>
            <charset val="1"/>
          </rPr>
          <t xml:space="preserve">que tratem de pagamento de participação dos trabalhadores nos lucros ou resultados da empresa contratada, </t>
        </r>
        <r>
          <rPr>
            <u/>
            <sz val="10"/>
            <color rgb="FF0000FF"/>
            <rFont val="Segoe UI"/>
            <charset val="1"/>
          </rPr>
          <t>de matéria não trabalhista</t>
        </r>
        <r>
          <rPr>
            <sz val="9"/>
            <color rgb="FF0000FF"/>
            <rFont val="Segoe UI"/>
            <charset val="1"/>
          </rPr>
          <t xml:space="preserve">, ou que estabeleçam direitos não previstos em lei, tais como valores ou índices obrigatórios de encargos sociais ou previdenciários, bem como de preços para os insumos relacionados ao exercício da atividade.
</t>
        </r>
        <r>
          <rPr>
            <sz val="9"/>
            <rFont val="Segoe UI"/>
            <charset val="1"/>
          </rPr>
          <t xml:space="preserve">
Parágrafo único. </t>
        </r>
        <r>
          <rPr>
            <sz val="9"/>
            <color rgb="FF0000FF"/>
            <rFont val="Segoe UI"/>
            <charset val="1"/>
          </rPr>
          <t>É vedado ao órgão e entidade vincular-se</t>
        </r>
        <r>
          <rPr>
            <sz val="9"/>
            <rFont val="Segoe UI"/>
            <charset val="1"/>
          </rPr>
          <t xml:space="preserve"> às disposições previstas nos Acordos, Convenções ou Dissídios Coletivos de Trabalho que </t>
        </r>
        <r>
          <rPr>
            <sz val="9"/>
            <color rgb="FF0000FF"/>
            <rFont val="Segoe UI"/>
            <charset val="1"/>
          </rPr>
          <t>tratem de obrigações e direitos que somente se aplicam aos contratos com a Administração Pública</t>
        </r>
        <r>
          <rPr>
            <sz val="9"/>
            <rFont val="Segoe UI"/>
            <charset val="1"/>
          </rPr>
          <t xml:space="preserve">.
</t>
        </r>
      </text>
    </comment>
    <comment ref="E58" authorId="0">
      <text>
        <r>
          <rPr>
            <sz val="11"/>
            <color rgb="FF000000"/>
            <rFont val="Calibri"/>
            <charset val="1"/>
          </rPr>
          <t xml:space="preserve">Profº Walter S. Gouvêa:
</t>
        </r>
        <r>
          <rPr>
            <sz val="9"/>
            <rFont val="Segoe UI"/>
            <charset val="1"/>
          </rPr>
          <t>Nota: o valor informado deverá ser o custo real do insumo (descontado o valor eventualmente pago pelo empregado)</t>
        </r>
      </text>
    </comment>
    <comment ref="D63" authorId="0">
      <text>
        <r>
          <rPr>
            <sz val="11"/>
            <color rgb="FF000000"/>
            <rFont val="Calibri"/>
            <charset val="1"/>
          </rPr>
          <t xml:space="preserve">Profº Walter Salomão Gouvêa:
</t>
        </r>
        <r>
          <rPr>
            <sz val="9"/>
            <rFont val="Segoe UI"/>
            <charset val="1"/>
          </rPr>
          <t xml:space="preserve">
ART. 71 § 4o A não concessão ou a concessão parcial 
do intervalo intrajornada mínimo, para 
repouso e alimentação, a empregados urbanos 
e rurais, implica o pagamento, DE NATUREZA INDENIZATÓRIA, apenas do período suprimido, 
COM ACRÉSCIMO DE 50% (cinquenta por cento) 
SOBRE O VALOR DA REMUNERAÇÃO DA HORA NORMAL de trabalho. 
</t>
        </r>
      </text>
    </comment>
    <comment ref="F76" authorId="0">
      <text>
        <r>
          <rPr>
            <sz val="11"/>
            <color rgb="FF000000"/>
            <rFont val="Calibri"/>
            <charset val="1"/>
          </rPr>
          <t xml:space="preserve">Profº Walter Gouvea:
</t>
        </r>
        <r>
          <rPr>
            <sz val="9"/>
            <rFont val="Segoe UI"/>
            <charset val="1"/>
          </rPr>
          <t>ATENÇÃO"! SE TIVERMOS CONTA VINCULADA, SOBRE ESSE VALOR DEVEMOS APLICAR O PERCENTUAL DO SUBMODULO 2.2</t>
        </r>
      </text>
    </comment>
    <comment ref="D77" authorId="0">
      <text>
        <r>
          <rPr>
            <sz val="11"/>
            <color rgb="FF000000"/>
            <rFont val="Calibri"/>
            <charset val="1"/>
          </rPr>
          <t xml:space="preserve">Profº Walter Salomão Gouvêa:
</t>
        </r>
        <r>
          <rPr>
            <sz val="9"/>
            <rFont val="Segoe UI"/>
            <charset val="1"/>
          </rPr>
          <t xml:space="preserve">TERCEIRIZAÇÃO. </t>
        </r>
        <r>
          <rPr>
            <sz val="12"/>
            <color rgb="FFFF0000"/>
            <rFont val="Segoe UI"/>
            <charset val="1"/>
          </rPr>
          <t>Acórdão nº 1186/2017 - TCU - Plenário</t>
        </r>
        <r>
          <rPr>
            <sz val="12"/>
            <rFont val="Segoe UI"/>
            <charset val="1"/>
          </rPr>
          <t xml:space="preserve">.
</t>
        </r>
        <r>
          <rPr>
            <sz val="9"/>
            <rFont val="Segoe UI"/>
            <charset val="1"/>
          </rPr>
          <t xml:space="preserve">
9.2. determinar ao Tribunal Regional do Trabalho da 6ª Região que, nas futuras contratações de mão de obra terceirizada, esteja expresso na minuta do contrato que a </t>
        </r>
        <r>
          <rPr>
            <sz val="12"/>
            <color rgb="FFFF0000"/>
            <rFont val="Segoe UI"/>
            <charset val="1"/>
          </rPr>
          <t>parcela mensal a título de aviso prévio trabalhado será no percentual máximo de 1,94% no primeiro ano</t>
        </r>
        <r>
          <rPr>
            <sz val="9"/>
            <rFont val="Segoe UI"/>
            <charset val="1"/>
          </rPr>
          <t xml:space="preserve">, nos termos dos Acórdãos 1904/2007-TCU-Plenário e 3006/2010- TCU-Plenário, e, </t>
        </r>
        <r>
          <rPr>
            <sz val="12"/>
            <color rgb="FFFF0000"/>
            <rFont val="Segoe UI"/>
            <charset val="1"/>
          </rPr>
          <t>em caso de prorrogação do contrato, o percentual máximo dessa parcela será de 0,194% a cada ano de prorrogação, a ser incluído por ocasião da formulação do aditivo da prorrogação do contrato</t>
        </r>
        <r>
          <rPr>
            <sz val="9"/>
            <rFont val="Segoe UI"/>
            <charset val="1"/>
          </rPr>
          <t>, conforme ditames da Lei 12.506/2011</t>
        </r>
      </text>
    </comment>
    <comment ref="E85"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Os itens que contemplam o módulo 4 se referem ao custo dos dias trabalhados pelo 
</t>
        </r>
        <r>
          <rPr>
            <u/>
            <sz val="9"/>
            <color rgb="FF0000FF"/>
            <rFont val="Segoe UI"/>
            <charset val="1"/>
          </rPr>
          <t>repositor/substitut</t>
        </r>
        <r>
          <rPr>
            <u/>
            <sz val="9"/>
            <rFont val="Segoe UI"/>
            <charset val="1"/>
          </rPr>
          <t>o que por ventura venha cobrir o empregado</t>
        </r>
        <r>
          <rPr>
            <sz val="9"/>
            <rFont val="Segoe UI"/>
            <charset val="1"/>
          </rPr>
          <t xml:space="preserve"> nos casos de </t>
        </r>
        <r>
          <rPr>
            <sz val="9"/>
            <color rgb="FF0000FF"/>
            <rFont val="Segoe UI"/>
            <charset val="1"/>
          </rPr>
          <t>Ausências Legais 
(Submódulo 4.1)</t>
        </r>
        <r>
          <rPr>
            <sz val="9"/>
            <rFont val="Segoe UI"/>
            <charset val="1"/>
          </rPr>
          <t xml:space="preserve"> e/ou na</t>
        </r>
        <r>
          <rPr>
            <sz val="9"/>
            <color rgb="FF0000FF"/>
            <rFont val="Segoe UI"/>
            <charset val="1"/>
          </rPr>
          <t xml:space="preserve"> Intrajornada (Submódulo 4.2)</t>
        </r>
        <r>
          <rPr>
            <sz val="9"/>
            <rFont val="Segoe UI"/>
            <charset val="1"/>
          </rPr>
          <t xml:space="preserve">, a depender da prestação do serviço. 
</t>
        </r>
        <r>
          <rPr>
            <sz val="9"/>
            <color rgb="FFFF0000"/>
            <rFont val="Segoe UI"/>
            <charset val="1"/>
          </rPr>
          <t>Nota 2</t>
        </r>
        <r>
          <rPr>
            <sz val="9"/>
            <rFont val="Segoe UI"/>
            <charset val="1"/>
          </rPr>
          <t>:</t>
        </r>
        <r>
          <rPr>
            <sz val="9"/>
            <color rgb="FF0000FF"/>
            <rFont val="Segoe UI"/>
            <charset val="1"/>
          </rPr>
          <t xml:space="preserve"> Haverá a incidência do Submódulo 2.2 sobre esse módulo.
</t>
        </r>
      </text>
    </comment>
    <comment ref="D87"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As alíneas de "A" a "F" referem-se </t>
        </r>
        <r>
          <rPr>
            <u/>
            <sz val="9"/>
            <color rgb="FF0000FF"/>
            <rFont val="Segoe UI"/>
            <charset val="1"/>
          </rPr>
          <t>SOMENTE</t>
        </r>
        <r>
          <rPr>
            <sz val="9"/>
            <color rgb="FF0000FF"/>
            <rFont val="Segoe UI"/>
            <charset val="1"/>
          </rPr>
          <t xml:space="preserve"> ao custo que será pago ao repositor pelos dias trabalhados quando da necessidade de substituir a mão de obra alocada na prestação do serviços.
ANEXO IX - DA VIGÊNCIA E DA PRORROGAÇÃO:
9. A Administração deverá realizar negociação contratual para a redução e/ou eliminação dos custos fixos ou variáveis não renováveis que já tenham sido amortizados ou pagos no primeiro ano da contratação.</t>
        </r>
      </text>
    </comment>
    <comment ref="D96"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t>
        </r>
        <r>
          <rPr>
            <u/>
            <sz val="9"/>
            <color rgb="FF0000FF"/>
            <rFont val="Segoe UI"/>
            <charset val="1"/>
          </rPr>
          <t xml:space="preserve">quando houver </t>
        </r>
        <r>
          <rPr>
            <sz val="9"/>
            <color rgb="FF0000FF"/>
            <rFont val="Segoe UI"/>
            <charset val="1"/>
          </rPr>
          <t xml:space="preserve">necessidade de reposição de um empregado durante sua ausência nos casos de intervalo para repouso ou alimentação </t>
        </r>
        <r>
          <rPr>
            <u/>
            <sz val="9"/>
            <color rgb="FF0000FF"/>
            <rFont val="Segoe UI"/>
            <charset val="1"/>
          </rPr>
          <t>deve-se contemplar o Submódulo 4.2</t>
        </r>
      </text>
    </comment>
    <comment ref="D106"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valores mensais por empregado.</t>
        </r>
      </text>
    </comment>
    <comment ref="D119" authorId="0">
      <text>
        <r>
          <rPr>
            <sz val="11"/>
            <color rgb="FF000000"/>
            <rFont val="Calibri"/>
            <charset val="1"/>
          </rPr>
          <t xml:space="preserve">Profº Walter Salomão Gouvêa:
</t>
        </r>
        <r>
          <rPr>
            <sz val="9"/>
            <rFont val="Segoe UI"/>
            <charset val="1"/>
          </rPr>
          <t xml:space="preserve">
</t>
        </r>
        <r>
          <rPr>
            <sz val="9"/>
            <color rgb="FFFF0000"/>
            <rFont val="Segoe UI"/>
            <charset val="1"/>
          </rPr>
          <t>Nota 1</t>
        </r>
        <r>
          <rPr>
            <sz val="9"/>
            <rFont val="Segoe UI"/>
            <charset val="1"/>
          </rPr>
          <t xml:space="preserve">:  Custos Indiretos, Tributos e Lucro por empregado. 
</t>
        </r>
        <r>
          <rPr>
            <sz val="9"/>
            <color rgb="FFFF0000"/>
            <rFont val="Segoe UI"/>
            <charset val="1"/>
          </rPr>
          <t>Nota 2</t>
        </r>
        <r>
          <rPr>
            <sz val="9"/>
            <rFont val="Segoe UI"/>
            <charset val="1"/>
          </rPr>
          <t>:</t>
        </r>
        <r>
          <rPr>
            <sz val="9"/>
            <color rgb="FF0000FF"/>
            <rFont val="Segoe UI"/>
            <charset val="1"/>
          </rPr>
          <t xml:space="preserve"> O valor referente a TRIBUTOS é obtido aplicando-se o percentual sobre o valor do FATURAMENTO. 
</t>
        </r>
      </text>
    </comment>
    <comment ref="C122" authorId="0">
      <text>
        <r>
          <rPr>
            <sz val="11"/>
            <color rgb="FF000000"/>
            <rFont val="Calibri"/>
            <charset val="1"/>
          </rPr>
          <t xml:space="preserve">Prof. Walter:
</t>
        </r>
        <r>
          <rPr>
            <sz val="12"/>
            <rFont val="Tahoma"/>
            <charset val="1"/>
          </rPr>
          <t xml:space="preserve">Os tributos são calculados sobre o FATURAMENTO. 
COMO? Somam-se os tributos (por ex.: PIS, COFINS e ISS = 8,65) subtrai-se de 100 obtendo-se 9,135/100 = 0,9135, que representa os tributos a serem pagos </t>
        </r>
        <r>
          <rPr>
            <u/>
            <sz val="12"/>
            <rFont val="Tahoma"/>
            <charset val="1"/>
          </rPr>
          <t>sem que o faturamento</t>
        </r>
        <r>
          <rPr>
            <sz val="12"/>
            <rFont val="Tahoma"/>
            <charset val="1"/>
          </rPr>
          <t xml:space="preserve"> seja alterado. 
Trata-se de fórmula circular denominada "</t>
        </r>
        <r>
          <rPr>
            <sz val="12"/>
            <color rgb="FFFF0000"/>
            <rFont val="Tahoma"/>
            <charset val="1"/>
          </rPr>
          <t>CÁLCULO POR DENTRO</t>
        </r>
        <r>
          <rPr>
            <sz val="12"/>
            <rFont val="Tahoma"/>
            <charset val="1"/>
          </rPr>
          <t xml:space="preserve">" 
FÓRMULA: 100-8,65/100 = 0,935
                 0,935 / FATURAMENTO = </t>
        </r>
        <r>
          <rPr>
            <u/>
            <sz val="12"/>
            <rFont val="Tahoma"/>
            <charset val="1"/>
          </rPr>
          <t>VALOR SOBRE O QUAL SERÁ CALCULADO</t>
        </r>
        <r>
          <rPr>
            <sz val="12"/>
            <rFont val="Tahoma"/>
            <charset val="1"/>
          </rPr>
          <t xml:space="preserve"> O PIS, A COFINS E O ISS
</t>
        </r>
        <r>
          <rPr>
            <sz val="9"/>
            <rFont val="Tahoma"/>
            <charset val="1"/>
          </rPr>
          <t xml:space="preserve">
 </t>
        </r>
      </text>
    </comment>
    <comment ref="F132" authorId="0">
      <text>
        <r>
          <rPr>
            <sz val="11"/>
            <color rgb="FF000000"/>
            <rFont val="Calibri"/>
            <charset val="1"/>
          </rPr>
          <t xml:space="preserve">Profº Walter S. Gouvêa
</t>
        </r>
        <r>
          <rPr>
            <sz val="9"/>
            <rFont val="Segoe UI"/>
            <charset val="1"/>
          </rPr>
          <t xml:space="preserve">
VALE TRANSPORTE - CONTRIBUIÇÃO DO EMPREGADO:  6% CALCULADO SOBRE O PISO SALARIAL (NÃO SOBRE A REMUNERAÇÃO)
</t>
        </r>
      </text>
    </comment>
  </commentList>
</comments>
</file>

<file path=xl/comments4.xml><?xml version="1.0" encoding="utf-8"?>
<comments xmlns="http://schemas.openxmlformats.org/spreadsheetml/2006/main">
  <authors>
    <author/>
  </authors>
  <commentList>
    <comment ref="AE85" authorId="0">
      <text>
        <r>
          <rPr>
            <sz val="11"/>
            <color rgb="FF000000"/>
            <rFont val="Calibri"/>
            <charset val="1"/>
          </rPr>
          <t xml:space="preserve">ALDICEIA: ver com Israel como  realizar este cálculo, pois fiquei em dúvida.
</t>
        </r>
      </text>
    </comment>
    <comment ref="C156" authorId="0">
      <text>
        <r>
          <rPr>
            <sz val="11"/>
            <color rgb="FF000000"/>
            <rFont val="Calibri"/>
            <charset val="1"/>
          </rPr>
          <t xml:space="preserve">ALDICEIA: atentar para essa área, pois ela deve prêver insalubridade.
</t>
        </r>
      </text>
    </comment>
  </commentList>
</comments>
</file>

<file path=xl/sharedStrings.xml><?xml version="1.0" encoding="utf-8"?>
<sst xmlns="http://schemas.openxmlformats.org/spreadsheetml/2006/main" count="1573" uniqueCount="501">
  <si>
    <t>UNIVERSIDADE FEDERAL DE CAMPINA GRANDE</t>
  </si>
  <si>
    <t>Centro de Ciências e Tecnologia Agroalimentar</t>
  </si>
  <si>
    <t>Informações iniciais</t>
  </si>
  <si>
    <t>Função</t>
  </si>
  <si>
    <t>Salário</t>
  </si>
  <si>
    <t>Periculosidade</t>
  </si>
  <si>
    <t>Gratificação</t>
  </si>
  <si>
    <t>Insalubridade</t>
  </si>
  <si>
    <t xml:space="preserve">Servente </t>
  </si>
  <si>
    <t>Encarregado</t>
  </si>
  <si>
    <t>OBS.: Informação salarial conforme Convenção Coletiva de Trabalho registrada no MTE sob n.º PB000071/2023.</t>
  </si>
  <si>
    <t>Auxílio Alimentação</t>
  </si>
  <si>
    <t>Regime 44h</t>
  </si>
  <si>
    <t xml:space="preserve">CLÁUSULA DÉCIMA SEGUNDA - AUXÍLIO ALIMENTAÇÃO Fica assegurado a todos os trabalhadores contemplados por esta convenção coletiva, inclusive aqueles do Grupo XI e os ajudantes de rota do Grupo V, cuja jornada de trabalho seja igual ou superior a 06 (seis) horas diárias, o direito ao recebimento de AUXÍLIO ALIMENTAÇÃO no valor mensal de R$ 500,00 (quinhentos reais), que deverá ser fornecido através das seguintes formas: a) cesta de alimentos; ou b) refeição in natura. </t>
  </si>
  <si>
    <t xml:space="preserve">PARAGRAFO SEXTO - As empresas descontarão de seus empregados 20% (vinte por cento) do valor mensal de auxílio alimentação, proporcional ao que for concedido ao trabalhador, qualquer que seja a modalidade da concessão, de acordo com o Programa de Alimentação do Trabalhador – PAT. </t>
  </si>
  <si>
    <t>Total de dias úteis trabalhados</t>
  </si>
  <si>
    <t>Valor facial (dia)</t>
  </si>
  <si>
    <t xml:space="preserve">PARÁGRAFO TERCEIRO: A administração do benefício mencionado no caput da presente cláusula será de responsabilidade do SEAC-PB, cabendo a todas as empresas abrangidas por sua atuação o custeio, que será feito mediante o recolhimento compulsório, até o décimo dia útil de cada mês, por meio de depósito identificado em favor do Sindicato Patronal, do valor de R$ 5,00 (cinco reais) por empregado, perante (Banco: CAIXA ECONOMICA FEDERAL/CEF Agencia: 0036 - Conta corrente: 2418-0 - CNPJ:12.720.413/0001-20), e será tomando por base, para fins de cálculo, o número de empregados constante na relação da lista de empregados de cada empresa da SEFIP ou da folha de pagamento, que deverão ser mensalmente encaminhadas ao endereço eletrônico do sindicato SEAC-PB ( seacpbsindicato@gmail.com ) para fins de atualização cadastral, independente do pagamento do Seguro de Vida previsto na cláusula décima oitava desta Convenção. </t>
  </si>
  <si>
    <t>Valor Convenção</t>
  </si>
  <si>
    <t>Desconto do Empregado</t>
  </si>
  <si>
    <t>Total a inserir na planilha de custos</t>
  </si>
  <si>
    <t>Auxílio Funeral</t>
  </si>
  <si>
    <t>Benefício Odontológico</t>
  </si>
  <si>
    <t xml:space="preserve">CLÁUSULA DÉCIMA QUARTA - BENEFICIO ODONTOLÓGICO As empresas abrangidas por esta Convenção Coletiva de Trabalho concederão o benefício odontológico para todos os seu empregados, cujo custeio se dará integralmente por parte do empregador, com mensalidade per capta no valor de R$ 20,00 (VINTE REAIS), que garantirá a cobertura básica do Rol de Procedimentos aplicável aos planos odontológicos, divulgado pela Agência Nacional de Saúde Suplementar –ANS. </t>
  </si>
  <si>
    <t>MAPA DE PREÇOS</t>
  </si>
  <si>
    <t>SEGURO DE VIDA</t>
  </si>
  <si>
    <t>Detalhamento</t>
  </si>
  <si>
    <t>Painel de Preços</t>
  </si>
  <si>
    <t>Item</t>
  </si>
  <si>
    <t>Quantidade</t>
  </si>
  <si>
    <t>Unidade</t>
  </si>
  <si>
    <t>Descrição</t>
  </si>
  <si>
    <t>CATSER</t>
  </si>
  <si>
    <t>Preço 
Unitário</t>
  </si>
  <si>
    <t>Preço 
Referencial</t>
  </si>
  <si>
    <t>Coeficiente de Variação</t>
  </si>
  <si>
    <t>Média</t>
  </si>
  <si>
    <t>Mediana</t>
  </si>
  <si>
    <t>Metodologia para obtenção do preço unitário referencial</t>
  </si>
  <si>
    <t>Serviço</t>
  </si>
  <si>
    <t>Seguro de Vida</t>
  </si>
  <si>
    <t>CUSTO ESTIMADO</t>
  </si>
  <si>
    <t>CUSTO PROVISIONADO NA PLANILHA</t>
  </si>
  <si>
    <t xml:space="preserve">CLÁUSULA DÉCIMA OITAVA - SEGURO DE VIDA As empresas farão, em favor de seu empregado seguro de vida anual com coberturas de morte natural, morte acidental e invalidez por acidente, cada cobertura no valor de RS 15.000,00 (quinze mil reais), exceto suicídio, independentemente do local ocorrido, devendo ser descontado do salário do funcionário 50%
(cinquenta por cento) do valor da parcela do seguro, respeitando-se o limite máximo de desconto de R$
5,00 (cinco reais).
</t>
  </si>
  <si>
    <t xml:space="preserve">Os licitantes, quando tributados pelo regime de incidência não-cumulativa de PIS e COFINS, deverão cotar na planilha de custos e formação de preços o detalhamento dos componentes dos seus custos e as alíquotas médias efetivamente recolhidas dessas contribuições. </t>
  </si>
  <si>
    <t>MATERIAIS E FERRAMENTAS</t>
  </si>
  <si>
    <t xml:space="preserve"> Pesquisas</t>
  </si>
  <si>
    <t>Observação</t>
  </si>
  <si>
    <t>CATMAT</t>
  </si>
  <si>
    <t>Valor P1</t>
  </si>
  <si>
    <t>Valor P2</t>
  </si>
  <si>
    <t>Valor P3</t>
  </si>
  <si>
    <t>Valor P4</t>
  </si>
  <si>
    <t>Desvio Padrão</t>
  </si>
  <si>
    <t>Parâmetros da Pesquisa</t>
  </si>
  <si>
    <t>Justificativa para a não utilização do Painel de Preços ou contratações similares de outros entes públicos</t>
  </si>
  <si>
    <t>SANEANTES DOMISSANITÁRIOS</t>
  </si>
  <si>
    <t>FRASCO 1,00 L</t>
  </si>
  <si>
    <t>Água sanitária, composição química: hipoclorito de sódio, hidróxido de sódio, cloreto, teor cloro ativo: varia de 2 a 2,50%, cor: incolor, aplicação: lavagem e alvejante de roupas, banheiras, pias</t>
  </si>
  <si>
    <t>Álcool Etílico limpeza de ambientes, aplicação: limpeza, tipo: etílico, características adicionais: líquido, concentração: 70% (70 INPM)</t>
  </si>
  <si>
    <t>Álcool etílico limpeza de ambientes, tipo: etílico hidratado, características adicionais: gel, concentração: 70% (70 INPM)</t>
  </si>
  <si>
    <t>FRASCO 360,00
ML</t>
  </si>
  <si>
    <t>Aromatizante de ambiente, uso: geral, aroma: lavanda, tipo: aerosol, características adicionais: biodegradável</t>
  </si>
  <si>
    <t>FRASCO 750,00
ML</t>
  </si>
  <si>
    <t>Cera, tipo: líquida, origem: ceras naturais, composição: resina natural alcalinizada, perfume, corante, água, características adicionais: acrílica, aplicação: pisos cerâmicos, granitos, mármore e paviflex</t>
  </si>
  <si>
    <t>LITRO</t>
  </si>
  <si>
    <t>Desinfetante, composição: à base de quaternário de amônio, características adicionais: com aroma, princípio ativo: cloreto alquil dimetil benzil amônio +tensioativos, teor ativo: teor ativo em torno de 0,4%. Obs.: o produto deve ser entregue em embalagens de 2 litros, totalizando 2050 embalagens</t>
  </si>
  <si>
    <t>UNIDADE</t>
  </si>
  <si>
    <t>Desodorizador sanitário, composição paradicloro benzeno, essência e corante, peso líquido 35 g, aspecto físico tablete sólido, características adicionais suporte plástico para vaso sanitário</t>
  </si>
  <si>
    <t>EMBALAGEM
5,00 L</t>
  </si>
  <si>
    <t>Detergente, composição: agente alcalino soluente e detergente sintético., componente ativo: linear alquibenzeno sulfonato de sódio, aplicação: remoção gordura e sujeira em geral., aroma: neutro, características adicionais: contém tensoativo biodegradável</t>
  </si>
  <si>
    <t>FRASCO 300,00
ML</t>
  </si>
  <si>
    <t>Inseticida aerosol, composição:  imiprotrina (0,02%), permetrina (0,05%), esbiotrina (0,1%)</t>
  </si>
  <si>
    <t>FRASCO 500,00
ML</t>
  </si>
  <si>
    <t>Limpa-vidro, aspecto físico: líquido, composição: lauril éter, sulfato de sódio, validade mínima 3 anos</t>
  </si>
  <si>
    <t>FRASCO 200,00 ML</t>
  </si>
  <si>
    <t>Lustrador móveis, componentes: ceras naturais, aroma: lavanda, aplicação: móveis e superfícies lisas</t>
  </si>
  <si>
    <t>EMBALAGEM 5,00 UN</t>
  </si>
  <si>
    <t>Sabão barra, composição básica: sabão glicerinado, tipo: glicerina. Obs.: o produto deverá ser entregue em embalagens contendo 5 unidades de 200 g cada</t>
  </si>
  <si>
    <t xml:space="preserve">PACOTE 1,00 KG </t>
  </si>
  <si>
    <t>Sabão pó, aplicação: limpeza geral, características adicionais: biodegradável</t>
  </si>
  <si>
    <t>GALÃO 5,00 L</t>
  </si>
  <si>
    <t>Sabonete líquido, aspecto físico: líquido cremoso perolado, aplicação: assepsia das mãos, características adicionais: ph neutro, densidade 0,9 a 1,05 g/m3, composição: agentes emolientes e hidratantes,compostos de sais</t>
  </si>
  <si>
    <t>ITENS DE CONSUMO</t>
  </si>
  <si>
    <t>Balde, material: plástico, tamanho: médio, material alça: arame galvanizado, capacidade: 12 litros, cor: preta</t>
  </si>
  <si>
    <t>Cesto lixo, material: plástico, capacidade: 10 litros, características adicionais: telado</t>
  </si>
  <si>
    <t>Desentupidor vaso sanitário, material: borracha flexível, cor: preta, altura: 10 cm, diâmetro: 16 cm, material cabo: madeira, comprimento cabo: 50 cm</t>
  </si>
  <si>
    <t>Escova limpeza geral, material corpo: plástico, material cerdas: polipropileno, características adicionais: copo plástico, aplicação: vaso sanitário</t>
  </si>
  <si>
    <t>Espanador, material: pena avestruz, comprimento cabo: 40 cm, material cabo: madeira</t>
  </si>
  <si>
    <t>Esponja limpeza, material: espuma , fibra sintética, formato: retangular, abrasividade: alta , mínima, aplicação: limpeza geral, características adicionais: uma face macia outra áspera, comprimento mínimo: 110 mm, largura mínima: 75 mm, espessura mínima: 20 mm</t>
  </si>
  <si>
    <t>PACOTE 8,00 UN</t>
  </si>
  <si>
    <t>Esponja limpeza, material: lã aço</t>
  </si>
  <si>
    <t>Flanela, material: flanela, comprimento: 60 cm, largura: 40 cm, cor: amarela</t>
  </si>
  <si>
    <t>Limpador vidro, material ase: polipropileno, comprimento cabo: 6 m, aplicação: limpeza de parede, vidro e piso,tipo: rodo, características adicionais: extensor, ajustável, material cabo: alumínio, comprimento base: 25,5 cm</t>
  </si>
  <si>
    <t>Pá coletora lixo, material coletor: plástico, material cabo: plástico, comprimento cabo: 90 cm, modelo: sem tampa</t>
  </si>
  <si>
    <t>Palha aço, material: aço carbono, abrasividade: média, aplicação: limpeza em geral, características adicionais: nº 2</t>
  </si>
  <si>
    <t>Pano limpeza, material: 100% algodão alvejado, 18 batidas, comprimento: 70 cm, largura: 50 cm, características adicionais: chão, cor: branca</t>
  </si>
  <si>
    <t>Rodo, material cabo: madeira plastificada, material suporte: polipropileno, comprimento suporte: 40 cm, quantidade borrachas: 2 un, características adicionais: cabo plastificado e serrilha na base</t>
  </si>
  <si>
    <t>PACOTE 100,00
UN</t>
  </si>
  <si>
    <t>Saco plástico lixo, capacidade: 200 litros, cor: preta, largura: 90 cm, altura: 120 cm, características adicionais: peça única</t>
  </si>
  <si>
    <t>Saco plástico lixo, capacidade: 40 litros, cor: preta, apresentação: peça única; pacote com 100 unidades</t>
  </si>
  <si>
    <t>PACOTE 1000,00
FL</t>
  </si>
  <si>
    <t>Toalha de papel, material: 100% celulose virgem, tipo folha: 2 dobras, comprimento: 20 cm, largura: 21 cm, cor: branca, características adicionais: interfolhada</t>
  </si>
  <si>
    <t>Vassoura, material cerdas: náilon, material cabo: plástico, material cepa: plástico, comprimento cepa: 30 cm, comprimento cerdas: mínimo 5 cm, características adicionais: com cabo</t>
  </si>
  <si>
    <t>Vassoura, material cerdas: piaçava, comprimento cepa: 40 cm, características adicionais: cabo plastificado: 1,20 m; cerdas: 9 cm, características adicionais: com cabo rosqueado, tipo: gari</t>
  </si>
  <si>
    <t>Ancinho jardinagem, material: chapa ferro, quantidade dentes: 14 un, altura dentes: 405 mm, largura total: 38 mm, espessura dentes: 3,50 mm, com cabo de madeira</t>
  </si>
  <si>
    <t>Carrinho mão extraforte, material caçamba: chapa 20, capacidade caçamba: no mínimo 65 litros, material eixo: aço, tipo roda: pneu maciço</t>
  </si>
  <si>
    <t>Preço 2</t>
  </si>
  <si>
    <t>Chibanca, material: aço carbono, material encaixe cabo: aço carbono, material cabo: madeira, largura: 9,80 cm, altura: 38 cm, aplicação: construção civil</t>
  </si>
  <si>
    <t>Componente roçadeira, tipo: fio de corte, material: nylon, formato ponta: redondo, diâmetro: 3 mm, peso: 2 kg, aplicação: roçadeira</t>
  </si>
  <si>
    <t>Enxada, material: aço carbono, largura: entre 18,5 e 21,5 cm, material cabo: madeira, comprimento cabo: no mínimo 145 cm, características adicionais: encabamento com bucha plástica</t>
  </si>
  <si>
    <t>Escada fibra vidro, altura: 4,20 m, quantidade degraus: 14 un, características adicionais: tipo tesoura (americana), duplo acesso, pés antiderrapantes, capacidade: 120 kg</t>
  </si>
  <si>
    <t>Escova, material: aço, material cabo: madeira, diâmetro fio: 40 mm, quantidade fios aço: 15 x 3 (fileiras), aplicação: solda</t>
  </si>
  <si>
    <t>Espátula, material lâmina: metal, material cabo: madeira, tamanho: 10 cm, aplicação: massa e raspagem</t>
  </si>
  <si>
    <t>Facão, material lâmina: aço, material cabo: madeira, comprimento: 22 pol, tipo: para mato</t>
  </si>
  <si>
    <t>Foice, material: aço, dureza: 42 a 46 rc, tratamento superficial: pintura envernizada, tipo: roçadeira, comprimento lâmina: 280 mm, comprimento olho: 95 mm, olho: 30 mm, peso: 610 g</t>
  </si>
  <si>
    <t>Lima manual, tipo: murça, formato: quadrada, comprimento: 10" pol, características adicionais: com picado duplo</t>
  </si>
  <si>
    <t>ROLO 50 M</t>
  </si>
  <si>
    <t>Mangueira jardim, material: pvc e poliéster trançado, diâmetro: 3,4 pol, pressão máxima: 10 bar, comprimento: 50 metros, características adicionais: três camadas intermediaria de pvc transparente</t>
  </si>
  <si>
    <t>Marreta, material: aço carbono forjado e temperado, acabamento superficial: pintura eletrostática, tipo: oitavado, material cabo: madeira, peso: 1 kg</t>
  </si>
  <si>
    <t>Pá, material cabo: madeira, aplicação: construção civil, material: aço, formato: quadrada, tamanho: 290 x 250 mm, comprimento cabo: 0,71 m, características adicionais: terminal d em plástico</t>
  </si>
  <si>
    <t>Pá, material cabo: madeira, material: aço carbono, formato: de bico, tamanho: 320 x 270 mm, comprimento cabo: 0,71 m, características adicionais: terminal d em plástico, pintura eletrostática a pó, aplicação: jardinagem</t>
  </si>
  <si>
    <t>Picareta estreita metálica, 5 libras, com olho de 70 x 45 mm e cabo de madeira de 90 cm</t>
  </si>
  <si>
    <t>Sacho, material sacho: aço carbono, material cabo: madeira, acabamento sacho: pintura eletrostática, cor sacho: laranja, formato: coração, quantidade pontas: 1 un, comprimento cabo: 110 cm, comprimento sacho: 267 mm, largura sacho: 95 mm, peso: 400 g, aplicação: jardinagem, características adicionais: com luva soldada</t>
  </si>
  <si>
    <t>Preço 3</t>
  </si>
  <si>
    <t>Tesoura poda, material lâmina: aço sae 1.060, material cabo: madeira, peso: 660 g, comprimento cabo: 21,50 cm, tipo uso: para cerca viva, aplicação: jardinagem</t>
  </si>
  <si>
    <t>Vassoura jardinagem (ciscador), tipo: regulável, material cerdas: aço sae 1070, características adicionais: comprimento cabo: 120 cm,cerdas redondas, quantidade lâminas: 22 un</t>
  </si>
  <si>
    <t>CUSTO ESTIMADO TOTAL</t>
  </si>
  <si>
    <t>CUSTO MENSAL ESTIMADO</t>
  </si>
  <si>
    <t>CUSTO TOTAL POR POSTO</t>
  </si>
  <si>
    <t>Uniformes</t>
  </si>
  <si>
    <t xml:space="preserve"> Pesquisas de Preços</t>
  </si>
  <si>
    <t>Nº de Funcionários na função</t>
  </si>
  <si>
    <t>Quantidade/Item de Uniforme</t>
  </si>
  <si>
    <t>Preço 
Unitário Estimado</t>
  </si>
  <si>
    <t>Preço 1</t>
  </si>
  <si>
    <t>Calça uniforme, material: jeans, modelo: tradicional, tipo bolso: 2 traseiros, 2 laterais e 1 embutido, tamanho: sob medida</t>
  </si>
  <si>
    <t>Camisa uniforme, material: 67% poliéster e 33% algodão, tipo bolso: frontais superiores, quantidade bolsos: 2 un ,tipo colarinho: gola italiana, cor: azul marinho, tamanho: sob medida, características adicionais: abertura frontal com fechamento 06 botões caseados, tipo uso: uniforme, tipo manga: curta</t>
  </si>
  <si>
    <t>PAR</t>
  </si>
  <si>
    <t>Meia, material: algodão, poliamida e elastano, cor: preta, tamanho: sob medida</t>
  </si>
  <si>
    <t>Sapato, material: couro, cor: preta, tipo social, tamanho: sob medida, características adicionais: sem cadarço e solado antiderrapante</t>
  </si>
  <si>
    <t xml:space="preserve"> CUSTO TOTAL DO UNIFORME POR FUNÇÃO</t>
  </si>
  <si>
    <t xml:space="preserve"> CUSTO MENSAL DO UNIFORME POR FUNÇÃO</t>
  </si>
  <si>
    <t>Servente Regular e Banheiro</t>
  </si>
  <si>
    <t>Calça uniforme, material: oxford (100% poliéster), tamanho: sob medida, cor: azul marinho, características adicionais: cintura em elástico, quantidade bolsos: 2 dianteiros e 1 traseiro</t>
  </si>
  <si>
    <t>Camisa uniforme, material: malha piquet, tipo manga: curta com punho, tipo colarinho: gola polo, cor: cinza claro, tamanho: sob medida, tipo uso: uniforme</t>
  </si>
  <si>
    <t>Bota segurança, material: PVC injetado, material sola: borracha antiderrapante, cor: branca, tamanho: sob medida, tipo cano: curto, tipo uso: proteção, características adicionais: impermeável, aplicação: uso geral</t>
  </si>
  <si>
    <t>Botina segurança, material: couro, material sola: borracha, modelo: com elástico nas laterais, características adicionais: biqueira em composite, tamanho: sob medida</t>
  </si>
  <si>
    <t>EQUIPAMENTOS DE PROTEÇÃO INDIVIDUAL E COLETIVA (EPI e EPC) - MATERIAL DE LIMPEZA</t>
  </si>
  <si>
    <t>Quantidade/ Item de EPI</t>
  </si>
  <si>
    <t>Preço 4</t>
  </si>
  <si>
    <t>Servente Regular</t>
  </si>
  <si>
    <t>Capacete segurança, material: plástico, tipo aba: total, tipo copa: lisa, cor: branca, aplicação: construção civil,cia eletricidade e indústrias, características adicionais: dupla suspensão e jugular</t>
  </si>
  <si>
    <t>Cinto segurança, material: poliéster, uso: paraquedista, comprimento: 1,90 m, largura: 45 cm, características adicionais: acessórios com regulagem, componentes: 3 meia-argolas, 5 fivelas duplas, 2 laços frontais; com talabarte de posicionamento em fita, confeccionado em fita de poliéster, com regulador</t>
  </si>
  <si>
    <t>Corda segurança NR 18, material: poliamida e polipropileno, tipo: trançado, diâmetro: 12 mm, capacidade pesos: até 2.200 kg, comprimento: rolo 80 metros</t>
  </si>
  <si>
    <t>Luva segurança, material: raspa de couro, tamanho: g, aplicação: manuseio de agentes abrasivos e escoriantes, características adicionais: reforço externo na palma e polegar, punho de no mínimo 40 cm, tipo: anatômica. Obs.: são 6 unidades totalizando 3 pares</t>
  </si>
  <si>
    <t>Máscara cirúrgica, material: não tecido 100% polipropileno, filtro: elemento filtrante interno, eficiência: EFP maior que 98% e BFE maior que 95%, quantidade camadas: mínimo 3 camadas, modelo: ajustável, clipe nasal, formato: retangular, c/ pregas horizontais, cor: c/ cor, tamanho: adulto, esterilidade: descartável. Obs.: o produto deve ser entregue em embalagens contendo 50 unidades</t>
  </si>
  <si>
    <t>Óculos proteção, cor lente: incolor, aplicação: proteção geral, características adicionas: com haste dobrável e regulável, tipo proteção: lateral/frontal, tipo lente: anti-risco, material armação: policarbonato</t>
  </si>
  <si>
    <t>Perneira, material: couro sintético, comprimento: 40 cm, aplicação: EPI - equipamento de proteção individual, características adicionais: fechamento com velcro, tipo: perneira bota</t>
  </si>
  <si>
    <t>Boné, material corpo: brim, modelo: touca árabe, material aba: polietileno, material regulador abertura: velcro, tamanho: sob medida, características adicionais: modelo com proteção para pescoço e ombro</t>
  </si>
  <si>
    <t>CUSTO TOTAL PARA 06 MESES</t>
  </si>
  <si>
    <t xml:space="preserve">CUSTO MENSAL </t>
  </si>
  <si>
    <t>CUSTO ESTIMADO DO EPI POR POSTO</t>
  </si>
  <si>
    <t>Servente Banheiro</t>
  </si>
  <si>
    <t>Luva de proteção, par, material: latéx, aplicação: limpeza, tamanho: único, acabamento palma: antiderrapante, tipo uso: reutilizável</t>
  </si>
  <si>
    <t>Máscara multiuso, tipo uso: descartável, finalidade: proteção química: poeira, névoa, fumos metálicos, tipo correia: dupla: dois elásticos, cor: azul, características adicionais: elementro filtrante pff1, semifacial</t>
  </si>
  <si>
    <t xml:space="preserve"> CUSTO TOTAL PARA 06 MESES</t>
  </si>
  <si>
    <t>EQUIPAMENTOS,  FERRAMENTAS E UTENSÍLIOS</t>
  </si>
  <si>
    <t xml:space="preserve"> Pesquisas em Fornecedor</t>
  </si>
  <si>
    <t>Valor  Depreciado</t>
  </si>
  <si>
    <t>Fonte da Pesquisa</t>
  </si>
  <si>
    <t>Vida útil (em meses)</t>
  </si>
  <si>
    <t>EQUIPAMENTOS</t>
  </si>
  <si>
    <t>Podador, aplicação: corte de galhos, tipo motor: elétrico, fonte de alimentação: 220 V, potência motor: no mínimo 750 W, características adicionais: haste telescópica</t>
  </si>
  <si>
    <t>Roçadeira manual, tipo motor: gasolina, potência motor: no mínimo 1,6 HP, tipo cortador: fio nylon, características adicionais: motor 4 tempos; lateral, itens inclusos: carretel de nylon; lâmina de 3 pontas; cinto de sustentação; kit de ferramentas</t>
  </si>
  <si>
    <t>CUSTO TOTAL</t>
  </si>
  <si>
    <t>CUSTO MENSAL</t>
  </si>
  <si>
    <t>CUSTO POR POSTO</t>
  </si>
  <si>
    <t>PLANILHA DE CUSTOS E FORMAÇÃO DE PREÇOS</t>
  </si>
  <si>
    <t>EXEQUIBILIDADE</t>
  </si>
  <si>
    <t>REPACTUAÇÃO</t>
  </si>
  <si>
    <t>n1</t>
  </si>
  <si>
    <t>n2</t>
  </si>
  <si>
    <t>Nº Processo</t>
  </si>
  <si>
    <t>23096.020159/2023-29</t>
  </si>
  <si>
    <t xml:space="preserve">Licitação Nº </t>
  </si>
  <si>
    <t>DIA:// às 00:00</t>
  </si>
  <si>
    <t>Discriminação dos Serviços (dados referentes à contratação)</t>
  </si>
  <si>
    <t>A</t>
  </si>
  <si>
    <t>Data de apresentação da proposta (dia/mês/ano)</t>
  </si>
  <si>
    <t>ETAPA I</t>
  </si>
  <si>
    <t>B</t>
  </si>
  <si>
    <t>Município/UF</t>
  </si>
  <si>
    <t>Pombal / PB</t>
  </si>
  <si>
    <t>CUSTOS OBRIGATÓRIOS (C.O.)</t>
  </si>
  <si>
    <t>C</t>
  </si>
  <si>
    <t>Ano Acordo, Convenção ou Dissídio Coletivo</t>
  </si>
  <si>
    <t>CCT PB000071/2023</t>
  </si>
  <si>
    <t>TOTAL ETAPA I</t>
  </si>
  <si>
    <t>D</t>
  </si>
  <si>
    <t>Número de meses de execução contratual</t>
  </si>
  <si>
    <t>06 meses</t>
  </si>
  <si>
    <t>Identificação do Serviço</t>
  </si>
  <si>
    <t>ETAPA II</t>
  </si>
  <si>
    <t>Tipo de Serviço</t>
  </si>
  <si>
    <t>Unidade de Medida</t>
  </si>
  <si>
    <t>Quantidade Total a Contratar (em função da Unidade de Medida)</t>
  </si>
  <si>
    <t>RETENÇÕES, DEDUÇÕES E AMORTIZAÇÕES</t>
  </si>
  <si>
    <t>CONTRATAÇÃO DE SERVIÇO DE LIMPEZA E CONSERVAÇÃO PARA O CAMPUS DE POMBAL</t>
  </si>
  <si>
    <t>m²</t>
  </si>
  <si>
    <t xml:space="preserve"> 1 ENCARREGADO</t>
  </si>
  <si>
    <t xml:space="preserve">INSS </t>
  </si>
  <si>
    <t>DEDUÇÕES</t>
  </si>
  <si>
    <t>VALE TRANSPORTE</t>
  </si>
  <si>
    <t>MÃO DE OBRA</t>
  </si>
  <si>
    <t>VALE ALIMENTAÇÃO</t>
  </si>
  <si>
    <t>Mão de obra vinculada à execução contratual</t>
  </si>
  <si>
    <r>
      <rPr>
        <sz val="14"/>
        <rFont val="Calibri"/>
        <charset val="1"/>
      </rPr>
      <t xml:space="preserve">INSUMOS </t>
    </r>
    <r>
      <rPr>
        <u/>
        <sz val="14"/>
        <rFont val="Calibri"/>
        <charset val="1"/>
      </rPr>
      <t>(sem uniformes)</t>
    </r>
  </si>
  <si>
    <t>Dados para composição dos custos referente à mão de obra</t>
  </si>
  <si>
    <t>Valor (R$)</t>
  </si>
  <si>
    <t>TOTAL DAS DEDUÇÕES</t>
  </si>
  <si>
    <t>Tipo de Serviço (mesmo serviço com características distintas) ou Cargo</t>
  </si>
  <si>
    <t>ENCARREGADO</t>
  </si>
  <si>
    <t>VALOR TOTAL EMPREG.</t>
  </si>
  <si>
    <t xml:space="preserve">Classificação Brasileira de Ocupações (CBO) </t>
  </si>
  <si>
    <t>4101-05</t>
  </si>
  <si>
    <t>VALOR INCIDÊNCIA 11% INSS</t>
  </si>
  <si>
    <t>Salário Normativo da Categoria Profissional (R$)</t>
  </si>
  <si>
    <t>Total</t>
  </si>
  <si>
    <t>Categoria Profissional (vinculada à execução contratual)</t>
  </si>
  <si>
    <t>SINTESP-PB</t>
  </si>
  <si>
    <t xml:space="preserve">IRPJ </t>
  </si>
  <si>
    <t>Data-Base da Categoria (dia/mês/ano)</t>
  </si>
  <si>
    <t>COM MATERIAL: 1,2%</t>
  </si>
  <si>
    <t>MÓDULO 1 : COMPOSIÇÃO DA REMUNERAÇÃO</t>
  </si>
  <si>
    <t>SEM MATERIAL: 4,8%</t>
  </si>
  <si>
    <t>Composição da Remuneração</t>
  </si>
  <si>
    <t>(NOTA 1 e 2)</t>
  </si>
  <si>
    <t>VALOR TOTAL EMPREG. (1,2%)</t>
  </si>
  <si>
    <t>Salário-Base</t>
  </si>
  <si>
    <r>
      <rPr>
        <sz val="18"/>
        <rFont val="Calibri"/>
        <charset val="1"/>
      </rPr>
      <t xml:space="preserve">Total </t>
    </r>
    <r>
      <rPr>
        <sz val="18"/>
        <color rgb="FFFF0000"/>
        <rFont val="Calibri"/>
        <charset val="1"/>
      </rPr>
      <t>(1,2%)</t>
    </r>
  </si>
  <si>
    <t>M, CCT</t>
  </si>
  <si>
    <t>Adicional de Periculosidade</t>
  </si>
  <si>
    <r>
      <rPr>
        <sz val="11"/>
        <rFont val="Calibri"/>
        <charset val="1"/>
      </rPr>
      <t xml:space="preserve">30% sobre o salário-base </t>
    </r>
    <r>
      <rPr>
        <sz val="11"/>
        <color rgb="FFFFFFFF"/>
        <rFont val="Calibri"/>
        <charset val="1"/>
      </rPr>
      <t>'</t>
    </r>
  </si>
  <si>
    <t>CSLL</t>
  </si>
  <si>
    <t>NM</t>
  </si>
  <si>
    <t>Adicional de Insalubridade</t>
  </si>
  <si>
    <t xml:space="preserve">10%,20%,40% s/ Salário Mínimo </t>
  </si>
  <si>
    <t>Adicional Noturno</t>
  </si>
  <si>
    <r>
      <rPr>
        <sz val="11"/>
        <rFont val="Calibri"/>
        <charset val="1"/>
      </rPr>
      <t xml:space="preserve">20% sobre  a hora diurna </t>
    </r>
    <r>
      <rPr>
        <sz val="11"/>
        <color rgb="FFFF0000"/>
        <rFont val="Calibri"/>
        <charset val="1"/>
      </rPr>
      <t>(considerar SOMENTE o intervalo das 22h às 05h, sem extensão do adiconal após as 05h - CLT art. 59-A §1º)</t>
    </r>
  </si>
  <si>
    <t>E</t>
  </si>
  <si>
    <t>+ 1 hora por dia trabalhado</t>
  </si>
  <si>
    <t>COFINS</t>
  </si>
  <si>
    <t>F</t>
  </si>
  <si>
    <t>Adicional de Hora Extra no Feriado Trabalhado</t>
  </si>
  <si>
    <r>
      <rPr>
        <sz val="11"/>
        <rFont val="Calibri"/>
        <charset val="1"/>
      </rPr>
      <t xml:space="preserve">100% sobre a hora normal </t>
    </r>
    <r>
      <rPr>
        <sz val="11"/>
        <color rgb="FFFF0000"/>
        <rFont val="Calibri"/>
        <charset val="1"/>
      </rPr>
      <t>(excluir esse adicional - CLT art. 59-A §1º)</t>
    </r>
  </si>
  <si>
    <t>G</t>
  </si>
  <si>
    <t xml:space="preserve">Outros: Intervalo Intrajornada (Nota 2) </t>
  </si>
  <si>
    <t>(Adicional de Gratificação de Função)</t>
  </si>
  <si>
    <t>TOTAL</t>
  </si>
  <si>
    <t>PIS/PASEP</t>
  </si>
  <si>
    <t>MÓDULO 1:   TOTAL</t>
  </si>
  <si>
    <t xml:space="preserve"> MÓDULO 2: ENCARGOS E BENEFÍCIOS ANUAIS, MENSAIS E DIÁRIOS</t>
  </si>
  <si>
    <t>SUBMÓDULO 2.1   -  DÉCIMO TERCEIRO SALÁRIO, FÉRIAS E ADICIONAL DE FÉRIAS</t>
  </si>
  <si>
    <t>ISSQN ( 2% a 5%) vide planilha</t>
  </si>
  <si>
    <t>2.1</t>
  </si>
  <si>
    <t>13º  Salário, Férias e Adicional de Férias</t>
  </si>
  <si>
    <t>13º (décimo terceiro) Salário</t>
  </si>
  <si>
    <t>Férias e Adicional de Férias</t>
  </si>
  <si>
    <t>TOTAL - ETAPA II</t>
  </si>
  <si>
    <t>SUBMÓDULO 2.1:   TOTAL</t>
  </si>
  <si>
    <r>
      <rPr>
        <sz val="18"/>
        <color rgb="FF0033CC"/>
        <rFont val="Calibri"/>
        <charset val="1"/>
      </rPr>
      <t>ETAPA I + ETAPA II (</t>
    </r>
    <r>
      <rPr>
        <sz val="18"/>
        <color rgb="FFFF0000"/>
        <rFont val="Calibri"/>
        <charset val="1"/>
      </rPr>
      <t>TOTAL "E1E2"</t>
    </r>
    <r>
      <rPr>
        <sz val="18"/>
        <color rgb="FF0033CC"/>
        <rFont val="Calibri"/>
        <charset val="1"/>
      </rPr>
      <t>)</t>
    </r>
  </si>
  <si>
    <t xml:space="preserve">BASE DE CÁLCULO PARA O MÓDULO 2.2 </t>
  </si>
  <si>
    <t xml:space="preserve"> MÓDULO 1</t>
  </si>
  <si>
    <t>TOTAL: CUSTOS OBRIGATÓRIOS + RETENÇÕES</t>
  </si>
  <si>
    <t xml:space="preserve"> MÓDULO 2.1</t>
  </si>
  <si>
    <t>SUBMÓDULO 2.2 – ENCARGOS PREVIDENCIÁRIOS (GPS), FUNDO DE GARANTIA POR TEMPO DE SERVIÇOS (FGTS) E OUTRAS CONTRIBUIÇÕES</t>
  </si>
  <si>
    <t>2.2</t>
  </si>
  <si>
    <t>GPS, FGTS e outras contribuições</t>
  </si>
  <si>
    <t>(NOTA 1, 2, e 3)</t>
  </si>
  <si>
    <t>RETENÇÃO 11% - IN 971</t>
  </si>
  <si>
    <t>SALÁRIO EDUCAÇÃO</t>
  </si>
  <si>
    <t>SAT (+ FAP de 0,5 a 2,0) (VARIAÇÃO: 0,5% a 6%)</t>
  </si>
  <si>
    <t xml:space="preserve">ETAPA III </t>
  </si>
  <si>
    <t>SESI / SESC</t>
  </si>
  <si>
    <t>DEMONSTRAÇÃO DA EXEQUIBILIDADE</t>
  </si>
  <si>
    <t>SENAI / SENAC</t>
  </si>
  <si>
    <t>Nº DE POSTOS DO CONTRATO</t>
  </si>
  <si>
    <t>SEBRAE</t>
  </si>
  <si>
    <r>
      <rPr>
        <sz val="16"/>
        <rFont val="Calibri"/>
        <charset val="1"/>
      </rPr>
      <t>TOTAL POR POSTO "</t>
    </r>
    <r>
      <rPr>
        <sz val="16"/>
        <color rgb="FFFF0000"/>
        <rFont val="Calibri"/>
        <charset val="1"/>
      </rPr>
      <t>E1E2</t>
    </r>
    <r>
      <rPr>
        <sz val="16"/>
        <rFont val="Calibri"/>
        <charset val="1"/>
      </rPr>
      <t xml:space="preserve">": </t>
    </r>
    <r>
      <rPr>
        <sz val="10"/>
        <color rgb="FFFF0000"/>
        <rFont val="Calibri"/>
        <charset val="1"/>
      </rPr>
      <t>(CUSTO HOMEM/MÊS) -</t>
    </r>
    <r>
      <rPr>
        <sz val="14"/>
        <rFont val="Calibri"/>
        <charset val="1"/>
      </rPr>
      <t xml:space="preserve"> </t>
    </r>
    <r>
      <rPr>
        <sz val="10"/>
        <color rgb="FFFF0000"/>
        <rFont val="Calibri"/>
        <charset val="1"/>
      </rPr>
      <t>(C.O. + RETENÇÕES)</t>
    </r>
  </si>
  <si>
    <t>INCRA</t>
  </si>
  <si>
    <t>H</t>
  </si>
  <si>
    <t>FGTS</t>
  </si>
  <si>
    <t>VALOR MENSAL DO CONTRATO</t>
  </si>
  <si>
    <t>SUBMÓDULO 2.3   -  BENEFÍCIOS MENSAIS E DIÁRIOS</t>
  </si>
  <si>
    <r>
      <rPr>
        <sz val="16"/>
        <rFont val="Calibri"/>
        <charset val="1"/>
      </rPr>
      <t>TOTAL MENSAL "</t>
    </r>
    <r>
      <rPr>
        <sz val="16"/>
        <color rgb="FFFF0000"/>
        <rFont val="Calibri"/>
        <charset val="1"/>
      </rPr>
      <t>E1+E2</t>
    </r>
    <r>
      <rPr>
        <sz val="16"/>
        <rFont val="Calibri"/>
        <charset val="1"/>
      </rPr>
      <t>"</t>
    </r>
  </si>
  <si>
    <t>2.3</t>
  </si>
  <si>
    <t>Benefícios Mensais e Diários</t>
  </si>
  <si>
    <t>SALDO DA EXEQUIBILIDADE</t>
  </si>
  <si>
    <t xml:space="preserve">Transporte </t>
  </si>
  <si>
    <t>22 por mês</t>
  </si>
  <si>
    <t>M, DEC.</t>
  </si>
  <si>
    <t xml:space="preserve">Auxílio Refeição/Alimentação </t>
  </si>
  <si>
    <t>Assistência Médica e Familiar (Plano Odontológico)</t>
  </si>
  <si>
    <r>
      <rPr>
        <sz val="16"/>
        <rFont val="Calibri"/>
        <charset val="1"/>
      </rPr>
      <t>O "</t>
    </r>
    <r>
      <rPr>
        <sz val="16"/>
        <color rgb="FFFF0000"/>
        <rFont val="Calibri"/>
        <charset val="1"/>
      </rPr>
      <t>SALDO DA EXEQUIBILIDADE</t>
    </r>
    <r>
      <rPr>
        <sz val="16"/>
        <rFont val="Calibri"/>
        <charset val="1"/>
      </rPr>
      <t xml:space="preserve">" REPRESENTA O VALOR RESTANTE DA PLANILHA QUE NÃO FOI CONTABILIZADO PELOS CUSTOS OBRIGATÓRIOS (ETAPA I) E PELAS RETENÇÕES TRIBUTÁRIAS (ETAPA II). O LICITANTE TERÁ QUE  COMPROVAR QUE O "SALDO DA EXEQUIBILIDADE" SERÁ </t>
    </r>
    <r>
      <rPr>
        <sz val="16"/>
        <color rgb="FFFF0000"/>
        <rFont val="Calibri"/>
        <charset val="1"/>
      </rPr>
      <t>SUFICIENTE PARA SUPRIR OS DEMAIS CUSTOS</t>
    </r>
    <r>
      <rPr>
        <sz val="16"/>
        <rFont val="Calibri"/>
        <charset val="1"/>
      </rPr>
      <t>.</t>
    </r>
  </si>
  <si>
    <t>Beneficio Odontologico</t>
  </si>
  <si>
    <t xml:space="preserve">TOTAL </t>
  </si>
  <si>
    <t>QUADRO-RESUMO DO MÓDULO 2 - ENCARGOS E BENEFÍCIOS ANUAIS, MENSAIS E DIÁRIOS</t>
  </si>
  <si>
    <t xml:space="preserve"> Encargos e Benefícios Anuais, Mensais e Diários </t>
  </si>
  <si>
    <t>MÓDULO 3 - PROVISÃO PARA RESCISÃO</t>
  </si>
  <si>
    <t>Provisão para Rescisão</t>
  </si>
  <si>
    <t>Aviso Prévio Indenizado</t>
  </si>
  <si>
    <t xml:space="preserve">Incidência do FGTS sobre Aviso Prévio Indenizado </t>
  </si>
  <si>
    <r>
      <rPr>
        <sz val="11"/>
        <rFont val="Calibri"/>
        <charset val="1"/>
      </rPr>
      <t xml:space="preserve"> Multa do FGTS e Contribuição Social sobre o Aviso Prévio Indenizado </t>
    </r>
    <r>
      <rPr>
        <sz val="11"/>
        <color rgb="FFFF0000"/>
        <rFont val="Calibri"/>
        <charset val="1"/>
      </rPr>
      <t xml:space="preserve">(sobre a Remuneração) </t>
    </r>
  </si>
  <si>
    <t>Aviso Prévio Trabalhado</t>
  </si>
  <si>
    <t>M APÓS PRORROGAÇÃO = 0.194%</t>
  </si>
  <si>
    <t xml:space="preserve">Incidência dos encargos do submódulo 2.2 sobre o Aviso Prévio Trabalhado </t>
  </si>
  <si>
    <t>Considerando que haverá o cumprimento do APT</t>
  </si>
  <si>
    <r>
      <rPr>
        <sz val="11"/>
        <rFont val="Calibri"/>
        <charset val="1"/>
      </rPr>
      <t xml:space="preserve"> Multa do FGTS e contribuição social sobre o Aviso Prévio Trabalhado </t>
    </r>
    <r>
      <rPr>
        <sz val="11"/>
        <color rgb="FFFF0000"/>
        <rFont val="Calibri"/>
        <charset val="1"/>
      </rPr>
      <t xml:space="preserve">(sobre a Remuneração) </t>
    </r>
  </si>
  <si>
    <t>BASE DE CÁLCULO PARA O MÓDULO 4 = MÓDULO 1 + MÓDULO 2 + MÓDULO 3</t>
  </si>
  <si>
    <t>MÓDULO 2</t>
  </si>
  <si>
    <t xml:space="preserve"> MÓDULO 3</t>
  </si>
  <si>
    <t>MÓDULO 4 - CUSTO DE REPOSIÇÃO DO PROFISSIONAL AUSENTE</t>
  </si>
  <si>
    <t>SUBMÓDULO 4.1 - AUSÊNCIAS LEGAIS</t>
  </si>
  <si>
    <t>4.1</t>
  </si>
  <si>
    <t>Substituto nas Ausências Legais (IN 07/18)</t>
  </si>
  <si>
    <t>(NOTA 1)</t>
  </si>
  <si>
    <t>Substituto na cobertura de Férias (IN 07/18)</t>
  </si>
  <si>
    <t>Substituto na cobertura de Ausências Legais (IN 07/18)</t>
  </si>
  <si>
    <t>Substituto na cobertura de Licença-Paternidade (IN 07/18)</t>
  </si>
  <si>
    <t>Substituto na cobertura de Ausência por acidente de trabalho (IN 07/18)</t>
  </si>
  <si>
    <t>Substituto na cobertura de Afastamento Maternidade (IN 07/18)</t>
  </si>
  <si>
    <t>Substituto na cobertura de Outras ausências (especificar) (IN 07/18)</t>
  </si>
  <si>
    <t>SUBMÓDULO 4.2 - INTRAJORNADA</t>
  </si>
  <si>
    <t>4.2</t>
  </si>
  <si>
    <t>Intrajornada</t>
  </si>
  <si>
    <r>
      <rPr>
        <sz val="11"/>
        <rFont val="Calibri"/>
        <charset val="1"/>
      </rPr>
      <t xml:space="preserve">Intervalo para repouso ou alimentação </t>
    </r>
    <r>
      <rPr>
        <sz val="11"/>
        <color rgb="FFFF0000"/>
        <rFont val="Calibri"/>
        <charset val="1"/>
      </rPr>
      <t>(Nota: APLICADO PARA quando o TITULAR do posto USUFRUIR do descanso intrajornada e o posto de trabalho NÃO PUDER FICAR DESCOBERTO)</t>
    </r>
  </si>
  <si>
    <t>QUADRO-RESUMO DO MÓDULO 4 - CUSTO DE REPOSIÇÃO DO PROFISSIONAL AUSENTE</t>
  </si>
  <si>
    <t>Custo de Reposição do Profissional Ausente</t>
  </si>
  <si>
    <t>Ausências Legais</t>
  </si>
  <si>
    <t>MÓDULO 4:   TOTAL</t>
  </si>
  <si>
    <t>MÓDULO 5 - INSUMOS DIVERSOS</t>
  </si>
  <si>
    <t>Insumos Diversos</t>
  </si>
  <si>
    <t>=ARRED(núm;núm_dígitos)</t>
  </si>
  <si>
    <t>M, APL. IND.</t>
  </si>
  <si>
    <t xml:space="preserve">Materiais </t>
  </si>
  <si>
    <t xml:space="preserve"> </t>
  </si>
  <si>
    <t xml:space="preserve">Equipamentos </t>
  </si>
  <si>
    <t>=TRUNCAR(núm;núm_dígitos)</t>
  </si>
  <si>
    <t>TOTAL DE INSUMOS DIVERSOS</t>
  </si>
  <si>
    <t>BASE DE CÁLCULO PARA O MÓDULO 6 = MÓDULO 1 + MÓDULO 2 + MÓDULO 3 + MÓDULO 4 + MÓDULO 5</t>
  </si>
  <si>
    <t>MÓDULO 4</t>
  </si>
  <si>
    <t>MÓDULO 5</t>
  </si>
  <si>
    <t xml:space="preserve">MÓDULO 6 – CUSTOS INDIRETOS, TRIBUTOS E LUCRO </t>
  </si>
  <si>
    <t>Custos Indiretos, Tributos e Lucro</t>
  </si>
  <si>
    <t>Custos Indiretos</t>
  </si>
  <si>
    <t>Lucro (MT + M6.A)</t>
  </si>
  <si>
    <t xml:space="preserve">  FATURAMENTO  (MT + M6A + M6B)</t>
  </si>
  <si>
    <t>CÁLCULO POR DENTRO</t>
  </si>
  <si>
    <t>Tributos</t>
  </si>
  <si>
    <t>C1. Tributos Federais</t>
  </si>
  <si>
    <t xml:space="preserve">C1-A  (PIS)   </t>
  </si>
  <si>
    <t xml:space="preserve">C1. B  (COFINS)  </t>
  </si>
  <si>
    <t>C.2 Tributos Estaduais (especificar)</t>
  </si>
  <si>
    <t xml:space="preserve">C.3 Tributos Municipais </t>
  </si>
  <si>
    <t xml:space="preserve">C3-A (ISS)  </t>
  </si>
  <si>
    <t>SOMA DOS TRIBUTOS</t>
  </si>
  <si>
    <t>TOTAL DOS CUSTOS INDIRETOS, TRIBUTOS E LUCRO</t>
  </si>
  <si>
    <t>MÓDULO 6:   TOTAL</t>
  </si>
  <si>
    <t xml:space="preserve">QUADRO-RESUMO DO CUSTO POR EMPREGADO </t>
  </si>
  <si>
    <t>Mão-de-obra vinculada à execução contratual (valor por empregado)</t>
  </si>
  <si>
    <t>Módulo 1 – Composição da Remuneração</t>
  </si>
  <si>
    <t xml:space="preserve">Módulo 2 - Encargos e Benefícios Anuais, Mensais e Diários </t>
  </si>
  <si>
    <t xml:space="preserve"> Módulo 3 - Provisão para Rescisão </t>
  </si>
  <si>
    <t xml:space="preserve">Módulo 4 - Custo de Reposição do Profissional Ausente </t>
  </si>
  <si>
    <t xml:space="preserve">Módulo 5 - Insumos Diversos </t>
  </si>
  <si>
    <t>Subtotal (A + B + C + D + E)</t>
  </si>
  <si>
    <t>Módulo 6 – Custos indiretos, tributos e lucro</t>
  </si>
  <si>
    <t>VALOR TOTAL POR EMPREGADO</t>
  </si>
  <si>
    <t>DIA: // às 00:00</t>
  </si>
  <si>
    <t>6 meses</t>
  </si>
  <si>
    <t xml:space="preserve"> SERVENTE DE LIMPEZA</t>
  </si>
  <si>
    <t>5143-20</t>
  </si>
  <si>
    <t>10%,20%,40% s/ Salário Mínimo</t>
  </si>
  <si>
    <t xml:space="preserve">Adicional de Hora Noturna Reduzida </t>
  </si>
  <si>
    <r>
      <rPr>
        <sz val="11"/>
        <rFont val="Calibri"/>
        <charset val="1"/>
      </rPr>
      <t xml:space="preserve">50% sobre a hora normal </t>
    </r>
    <r>
      <rPr>
        <sz val="11"/>
        <color rgb="FFFF0000"/>
        <rFont val="Calibri"/>
        <charset val="1"/>
      </rPr>
      <t>(EXCLUIR do Mod. 1, caráter indenizatório- art. 71 § 4º CLT, INSERI-LO NO MODULO 2.3 "BENEFÍCIOS MENSAIS E DIÁRIOS"</t>
    </r>
  </si>
  <si>
    <t>Outros (EPI's)</t>
  </si>
  <si>
    <t>nota1</t>
  </si>
  <si>
    <t>nota 2</t>
  </si>
  <si>
    <t>40% do salário mínimo</t>
  </si>
  <si>
    <t>EPI's</t>
  </si>
  <si>
    <t>Produtividade</t>
  </si>
  <si>
    <t>I - Áreas Internas</t>
  </si>
  <si>
    <t>Pisos acarpetados</t>
  </si>
  <si>
    <t>II - Áreas Externas</t>
  </si>
  <si>
    <t>III -Esquadrias externas</t>
  </si>
  <si>
    <t>Fachadas envidraçadas</t>
  </si>
  <si>
    <t>(Redação dada pela Instrução Normativa nº 5/2017)</t>
  </si>
  <si>
    <t>Complemento dos serviços de limpeza e conservação</t>
  </si>
  <si>
    <t>PREÇO MENSAL UNITÁRIO POR M²  (metro quadrado)</t>
  </si>
  <si>
    <t>I - Área interna</t>
  </si>
  <si>
    <t>Mão de Obra</t>
  </si>
  <si>
    <t>Preço Homem Mês - R$</t>
  </si>
  <si>
    <t>SUBTOTAL</t>
  </si>
  <si>
    <t xml:space="preserve"> (1/m²)</t>
  </si>
  <si>
    <t>(R$/m²)</t>
  </si>
  <si>
    <t>(a)</t>
  </si>
  <si>
    <t>(b)</t>
  </si>
  <si>
    <t>Encarregados</t>
  </si>
  <si>
    <t>Servente Limpeza</t>
  </si>
  <si>
    <t>Pisos frios</t>
  </si>
  <si>
    <t>Pisos Frios - Banheiros</t>
  </si>
  <si>
    <t>Pisos Frios - Banheiros c/ insalubridade</t>
  </si>
  <si>
    <t>Servente Limpeza com insalubridade</t>
  </si>
  <si>
    <t>Laboratórios</t>
  </si>
  <si>
    <t>Laboratórios com  insalubridade</t>
  </si>
  <si>
    <t>Almoxarifados/galpões</t>
  </si>
  <si>
    <t>Oficinas</t>
  </si>
  <si>
    <t xml:space="preserve">Áreas com espaços livre - saguão, hall e salão </t>
  </si>
  <si>
    <t>II -Área Externa</t>
  </si>
  <si>
    <t>R$/m²)</t>
  </si>
  <si>
    <t>Piso pavimentados adjacentes/contíguos às edificações</t>
  </si>
  <si>
    <t>Pátios e áreas verdes baixa frequência</t>
  </si>
  <si>
    <t>Pátios e áreas verdes média frequência</t>
  </si>
  <si>
    <t>Pátios e áreas verdes alta frequência</t>
  </si>
  <si>
    <t>Varrição de passeios e arruamentos</t>
  </si>
  <si>
    <t>Coleta de detritos em pátios e áreas verdes com frequência diária</t>
  </si>
  <si>
    <t>(1)</t>
  </si>
  <si>
    <t>(2)</t>
  </si>
  <si>
    <t>(3)</t>
  </si>
  <si>
    <t>(4)</t>
  </si>
  <si>
    <t>(5)</t>
  </si>
  <si>
    <t>Produtividade     (1/m²)</t>
  </si>
  <si>
    <t>Frequência no mês (horas)</t>
  </si>
  <si>
    <t>Jornada de Trabalho no Mês (horas) (1/188,76)</t>
  </si>
  <si>
    <t>(1X 2 X 3)</t>
  </si>
  <si>
    <t>SUBTOTAL   R$ / m²)</t>
  </si>
  <si>
    <t>Face externa sem exposição a risco</t>
  </si>
  <si>
    <t>Face externa com exposição a risco</t>
  </si>
  <si>
    <t>Face Interna</t>
  </si>
  <si>
    <t>IV - Fachadas envidraçadas</t>
  </si>
  <si>
    <t>Jornada de Trabalho no MÊS (horas) (1/188,76)</t>
  </si>
  <si>
    <r>
      <rPr>
        <sz val="8"/>
        <color rgb="FF000000"/>
        <rFont val="Times New Roman"/>
        <charset val="1"/>
      </rPr>
      <t xml:space="preserve">SUBTOTAL   </t>
    </r>
    <r>
      <rPr>
        <sz val="10"/>
        <color rgb="FF000000"/>
        <rFont val="Times New Roman"/>
        <charset val="1"/>
      </rPr>
      <t>R$ / m²)</t>
    </r>
  </si>
  <si>
    <t>Face interna e externa sem exposição a risco</t>
  </si>
  <si>
    <t>VI - Áreas Hospitalares e assemelhadas</t>
  </si>
  <si>
    <t>Ambiente administrativo</t>
  </si>
  <si>
    <t>Ambientes cirúrgico, enfermarias, ambulatórios, farmácias, etc..</t>
  </si>
  <si>
    <t>VALOR MENSAL DOS SERVIÇOS</t>
  </si>
  <si>
    <t>CUSTO MENSAL E ANUAL DO SERVIÇOS POR M²</t>
  </si>
  <si>
    <t>AMBIENTES</t>
  </si>
  <si>
    <t>Produtividade  IN05/2017</t>
  </si>
  <si>
    <t>ÁREAS -( m²)</t>
  </si>
  <si>
    <t>Valor  mensal do m²</t>
  </si>
  <si>
    <r>
      <rPr>
        <sz val="10"/>
        <rFont val="Times New Roman"/>
        <charset val="1"/>
      </rPr>
      <t>Valor Mensal do serviço (R$)</t>
    </r>
    <r>
      <rPr>
        <vertAlign val="superscript"/>
        <sz val="10"/>
        <rFont val="Times New Roman"/>
        <charset val="1"/>
      </rPr>
      <t>1</t>
    </r>
  </si>
  <si>
    <t>Quantidade estimada de serventes + encarregado</t>
  </si>
  <si>
    <t>Serventes com insalubridade</t>
  </si>
  <si>
    <t>Medidas
  m²</t>
  </si>
  <si>
    <t>Produção mensal estimada p/Frequência</t>
  </si>
  <si>
    <t xml:space="preserve">Pisos frios </t>
  </si>
  <si>
    <t>prod</t>
  </si>
  <si>
    <t>freq</t>
  </si>
  <si>
    <t>jornada</t>
  </si>
  <si>
    <t>valor</t>
  </si>
  <si>
    <t>custo funcionário</t>
  </si>
  <si>
    <t>Pisos Frios -Banheiros</t>
  </si>
  <si>
    <t>Pisos Frios -Banheiros c/ insalubridade</t>
  </si>
  <si>
    <t xml:space="preserve">Almoxarifado e Galpões  </t>
  </si>
  <si>
    <t>Áreas Com espaços Livres - saguão, hall e salão  Setor I</t>
  </si>
  <si>
    <t>Sub totais</t>
  </si>
  <si>
    <t>Pisos pavimentados adjacentes/contiguos às edificações</t>
  </si>
  <si>
    <t>Varrições de passeios e arruamentos</t>
  </si>
  <si>
    <t>Área média diária</t>
  </si>
  <si>
    <t>Valor conf. IN</t>
  </si>
  <si>
    <t>Face externa com exposição à situação de risco</t>
  </si>
  <si>
    <t>Face externa sem exposição à situação de risco</t>
  </si>
  <si>
    <t>Face interna</t>
  </si>
  <si>
    <t>V - Áreas Hospitalares e
  assemelhadas</t>
  </si>
  <si>
    <t>Área hospitalares - Administrativo</t>
  </si>
  <si>
    <t>Ambientes cirúrgisco, enfermarias, ambulatórios, farmácias, etc..</t>
  </si>
  <si>
    <t>TOTAL MENSAL DO SERVIÇO</t>
  </si>
  <si>
    <t>TOTAL ANUAL DO SERVIÇO</t>
  </si>
  <si>
    <t>Serventes</t>
  </si>
  <si>
    <t>Total de Trabalhadores</t>
  </si>
  <si>
    <t>Nota 1- O valor mensal do serviço é obtido pelo produto do valor mensal do metro quadrado, pelo quociente da Produção mensal estimada p/Frequência multiplicado pelo índice 20,8363
              O índice de 20,8363 corresponde ao média de dias efetivos dos serviços durante o mês (metodologia indicada no caderno de logística do MPOG (https://www.gov.br/compras/pt-br/agente-publico/cadernos-de-logistica)</t>
  </si>
  <si>
    <t>Os serviços objeto da contratação em tela,serão considerados os valores de referência indicados pela Secretaria de Gestão(SEGES), por meio da Portaria nº 7, de 13 de abril de 2015.  Os valores de referencia divulgados são específicos para o Estado da Paraíba e atualizados anualmente. Tais valores observaram os índices de produtividade por servente em jornada de oito horas diárias expressos na IN nº 05/2017.</t>
  </si>
  <si>
    <t>Conforme Acórdão nº 1.186/2017 – Plenário / TCU, a Administração "deve estabelecer na minuta do contrato que a parcela mensal a título de aviso prévio trabalhado será no percentual máximo de 1,94% no primeiro ano, e, em caso de prorrogação do contrato, o percentual máximo dessa parcela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</si>
  <si>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Valor do novo salario minimo</t>
  </si>
  <si>
    <t xml:space="preserve"> Programa de Assistência e Cuidado Pessoal
</t>
  </si>
  <si>
    <t xml:space="preserve"> Programa de Assistência e Cuidado Pessoal</t>
  </si>
  <si>
    <t>Programa de Assistência e Cuidado Pessoal</t>
  </si>
  <si>
    <t>Nota 1: De
acordo com o entendimento do TCU no Acórdão nº 1.186/2017 - Plenário, a Administração "deve
estabelecer na minuta do contrato que a parcela mensal a título de aviso prévio trabalhado será
no percentual máximo de 1,94% no primeiro ano, e, em caso de prorrogação do contrato, o
percentual máximo dessa parcela será de 0,194% a cada ano de prorrogação, a ser incluído por
ocasião da formulação do aditivo da prorrogação do contrato, conforme a Lei
12.506/2011".</t>
  </si>
  <si>
    <t>No caso dos equipamentos, estes são de propriedade da CONTRATADA, e a CONTRATANTE paga apenas pelo uso, sendo provisionado na planilha de custos e formação de preços o percentual de 10% referente a depreciação.</t>
  </si>
  <si>
    <t xml:space="preserve">CLÁUSULA VIGÉSIMA - PROGRAMA DE ASSISTÊNCIA E CUIDADO PESSOAL - PARÁGRAFO SEGUNDO: Sem ônus de quaisquer espécies para os representados da entidade profissional e título de custeio para o PROGAMA DE ASSISTÊNCIA E CUIDADO PESSOAL, as empresas do segmento empresarial, inclusive aquelas que contratam por período temporário, recolherão em favor da empresa gestora contratada para gerir esse benefício, a importância mensal de R$ 40,00 (quarenta reais) por cada trabalhador, sendo essa a única e exclusiva obrigação financeira da empresa para com a empresa gestora.
</t>
  </si>
  <si>
    <t>CLÁUSULA VIGÉSIMA - PROGRAMA DE ASSISTÊNCIA E CUIDADO PESSOAL
PARÁGRAFO SEGUNDO: Sem ônus de quaisquer espécies para os representados da entidade profissional e título de custeio para o PROGAMA DE ASSISTÊNCIA E CUIDADO PESSOAL, as empresas do segmento empresarial, inclusive aquelas que contratam por período temporário, recolherão em favor da empresa gestora contratada para gerir esse benefício, a importância mensal de R$ 40,00 (quarenta reais) por cada trabalhador, sendo essa a única e exclusiva obrigação financeira da empresa para com a empresa
gestora.</t>
  </si>
  <si>
    <t xml:space="preserve"> Pombal - PB</t>
  </si>
  <si>
    <t>No que se refere aos materiais, ferramentas e equipamentos de proteção individual, uma vez pagos, são de propriedade da contratante.</t>
  </si>
  <si>
    <t xml:space="preserve">  19 SERVENTES DE LIMPEZA</t>
  </si>
  <si>
    <t xml:space="preserve"> 4 SERVENTES DE LIMPEZA C/INSALUBRIDADE</t>
  </si>
  <si>
    <t xml:space="preserve">Valor P1
</t>
  </si>
  <si>
    <t xml:space="preserve">Valor P2
</t>
  </si>
  <si>
    <t xml:space="preserve">Valor P3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</si>
</sst>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64" formatCode="_-&quot;R$ &quot;* #,##0.00_-;&quot;-R$ &quot;* #,##0.00_-;_-&quot;R$ &quot;* \-??_-;_-@_-"/>
    <numFmt numFmtId="165" formatCode="_(&quot;R$ &quot;* #,##0.00_);_(&quot;R$ &quot;* \(#,##0.00\);_(&quot;R$ &quot;* \-??_);_(@_)"/>
    <numFmt numFmtId="166" formatCode="_-* #,##0.00_-;\-* #,##0.00_-;_-* \-??_-;_-@_-"/>
    <numFmt numFmtId="167" formatCode="#,##0;[Red]#,##0"/>
    <numFmt numFmtId="168" formatCode="[$R$-416]\ #,##0.00;\-[$R$-416]\ #,##0.00"/>
    <numFmt numFmtId="169" formatCode="[$R$-416]\ #,##0.00;[Red]\-[$R$-416]\ #,##0.00"/>
    <numFmt numFmtId="170" formatCode="_-[$R$-416]\ * #,##0.00_-;\-[$R$-416]\ * #,##0.00_-;_-[$R$-416]\ * \-??_-;_-@_-"/>
    <numFmt numFmtId="171" formatCode="&quot;R$ &quot;#,##0.00"/>
    <numFmt numFmtId="172" formatCode="_([$R$ -416]* #,##0.00_);_([$R$ -416]* \(#,##0.00\);_([$R$ -416]* \-??_);_(@_)"/>
    <numFmt numFmtId="173" formatCode="&quot;R$&quot;#,##0.00"/>
    <numFmt numFmtId="174" formatCode="&quot;R$&quot;#,##0.00_);[Red]&quot;(R$&quot;#,##0.00\)"/>
    <numFmt numFmtId="175" formatCode="0.000%"/>
    <numFmt numFmtId="176" formatCode="[$-416]mmm/yy"/>
    <numFmt numFmtId="177" formatCode="[$-416]d/mmm/yy"/>
    <numFmt numFmtId="178" formatCode="0.00000"/>
    <numFmt numFmtId="179" formatCode="0.000000000000000"/>
    <numFmt numFmtId="180" formatCode="0.0000"/>
    <numFmt numFmtId="181" formatCode="0.000"/>
    <numFmt numFmtId="182" formatCode="0.0"/>
    <numFmt numFmtId="183" formatCode="0.0000000"/>
    <numFmt numFmtId="184" formatCode="0.0000%"/>
    <numFmt numFmtId="185" formatCode="0.000000000"/>
    <numFmt numFmtId="186" formatCode="_-&quot;R$ &quot;* #,##0_-;&quot;-R$ &quot;* #,##0_-;_-&quot;R$ &quot;* \-??_-;_-@_-"/>
    <numFmt numFmtId="187" formatCode="_-&quot;R$ &quot;* #,##0.000_-;&quot;-R$ &quot;* #,##0.000_-;_-&quot;R$ &quot;* \-??_-;_-@_-"/>
    <numFmt numFmtId="188" formatCode="_-&quot;R$ &quot;* #,##0.0000_-;&quot;-R$ &quot;* #,##0.0000_-;_-&quot;R$ &quot;* \-????_-;_-@_-"/>
    <numFmt numFmtId="189" formatCode="_-&quot;R$ &quot;* #,##0.0000_-;&quot;-R$ &quot;* #,##0.0000_-;_-&quot;R$ &quot;* \-??_-;_-@_-"/>
    <numFmt numFmtId="190" formatCode="0.00000000"/>
    <numFmt numFmtId="191" formatCode="_(* #,##0.00_);_(* \(#,##0.00\);_(* \-??_);_(@_)"/>
    <numFmt numFmtId="192" formatCode="#,##0.0000000"/>
    <numFmt numFmtId="193" formatCode="&quot;R$&quot;\ #,##0.00;[Red]&quot;R$&quot;\ #,##0.00"/>
  </numFmts>
  <fonts count="91" x14ac:knownFonts="1">
    <font>
      <sz val="11"/>
      <color rgb="FF000000"/>
      <name val="Calibri"/>
      <charset val="1"/>
    </font>
    <font>
      <sz val="10"/>
      <name val="Arial"/>
      <charset val="1"/>
    </font>
    <font>
      <sz val="11"/>
      <color rgb="FF000000"/>
      <name val="Arial"/>
      <charset val="1"/>
    </font>
    <font>
      <b/>
      <sz val="18"/>
      <name val="Calibri"/>
      <charset val="1"/>
    </font>
    <font>
      <sz val="16"/>
      <name val="Calibri"/>
      <charset val="1"/>
    </font>
    <font>
      <b/>
      <sz val="16"/>
      <name val="Calibri"/>
      <charset val="1"/>
    </font>
    <font>
      <sz val="10"/>
      <color rgb="FF000000"/>
      <name val="Times New Roman"/>
      <charset val="1"/>
    </font>
    <font>
      <sz val="10"/>
      <name val="Calibri"/>
      <charset val="1"/>
    </font>
    <font>
      <b/>
      <sz val="10"/>
      <name val="Calibri"/>
      <charset val="1"/>
    </font>
    <font>
      <b/>
      <sz val="10"/>
      <color rgb="FF000000"/>
      <name val="Calibri"/>
      <charset val="1"/>
    </font>
    <font>
      <sz val="10"/>
      <color rgb="FF000000"/>
      <name val="Calibri"/>
      <charset val="1"/>
    </font>
    <font>
      <b/>
      <sz val="10"/>
      <color rgb="FFFFFFFF"/>
      <name val="Calibri"/>
      <charset val="1"/>
    </font>
    <font>
      <b/>
      <sz val="11"/>
      <color rgb="FF000000"/>
      <name val="Calibri"/>
      <charset val="1"/>
    </font>
    <font>
      <sz val="11"/>
      <name val="Calibri"/>
      <charset val="1"/>
    </font>
    <font>
      <sz val="10"/>
      <color rgb="FFFF0000"/>
      <name val="Calibri"/>
      <charset val="1"/>
    </font>
    <font>
      <b/>
      <sz val="11"/>
      <name val="Calibri"/>
      <charset val="1"/>
    </font>
    <font>
      <u/>
      <sz val="10"/>
      <color rgb="FF0000FF"/>
      <name val="Arial"/>
      <charset val="1"/>
    </font>
    <font>
      <b/>
      <sz val="20"/>
      <color rgb="FFFF0000"/>
      <name val="Calibri"/>
      <charset val="1"/>
    </font>
    <font>
      <b/>
      <sz val="22"/>
      <name val="Calibri"/>
      <charset val="1"/>
    </font>
    <font>
      <b/>
      <sz val="24"/>
      <name val="Calibri"/>
      <charset val="1"/>
    </font>
    <font>
      <sz val="11"/>
      <color rgb="FFFFFFFF"/>
      <name val="Calibri"/>
      <charset val="1"/>
    </font>
    <font>
      <b/>
      <sz val="11"/>
      <color rgb="FFFFFFFF"/>
      <name val="Calibri"/>
      <charset val="1"/>
    </font>
    <font>
      <b/>
      <sz val="18"/>
      <color rgb="FF0033CC"/>
      <name val="Calibri"/>
      <charset val="1"/>
    </font>
    <font>
      <b/>
      <sz val="18"/>
      <color rgb="FFFF0000"/>
      <name val="Calibri"/>
      <charset val="1"/>
    </font>
    <font>
      <sz val="10"/>
      <color rgb="FF000000"/>
      <name val="Segoe UI"/>
      <charset val="1"/>
    </font>
    <font>
      <b/>
      <i/>
      <sz val="11"/>
      <name val="Calibri"/>
      <charset val="1"/>
    </font>
    <font>
      <b/>
      <i/>
      <sz val="9"/>
      <name val="Calibri"/>
      <charset val="1"/>
    </font>
    <font>
      <b/>
      <sz val="14"/>
      <name val="Calibri"/>
      <charset val="1"/>
    </font>
    <font>
      <sz val="14"/>
      <name val="Ebrima"/>
      <charset val="1"/>
    </font>
    <font>
      <sz val="14"/>
      <name val="Calibri"/>
      <charset val="1"/>
    </font>
    <font>
      <b/>
      <sz val="12"/>
      <color rgb="FFFFFFFF"/>
      <name val="Calibri"/>
      <charset val="1"/>
    </font>
    <font>
      <u/>
      <sz val="14"/>
      <name val="Calibri"/>
      <charset val="1"/>
    </font>
    <font>
      <b/>
      <sz val="11"/>
      <color rgb="FFFF0000"/>
      <name val="Calibri"/>
      <charset val="1"/>
    </font>
    <font>
      <b/>
      <u/>
      <sz val="14"/>
      <name val="Calibri"/>
      <charset val="1"/>
    </font>
    <font>
      <sz val="14"/>
      <color rgb="FFFF0000"/>
      <name val="Calibri"/>
      <charset val="1"/>
    </font>
    <font>
      <sz val="18"/>
      <name val="Calibri"/>
      <charset val="1"/>
    </font>
    <font>
      <sz val="18"/>
      <color rgb="FFFF0000"/>
      <name val="Calibri"/>
      <charset val="1"/>
    </font>
    <font>
      <sz val="11"/>
      <color rgb="FFFF0000"/>
      <name val="Calibri"/>
      <charset val="1"/>
    </font>
    <font>
      <sz val="12"/>
      <color rgb="FF000000"/>
      <name val="Maiandra GD"/>
      <charset val="1"/>
    </font>
    <font>
      <sz val="18"/>
      <color rgb="FF0033CC"/>
      <name val="Calibri"/>
      <charset val="1"/>
    </font>
    <font>
      <b/>
      <sz val="18"/>
      <color rgb="FFFFFFFF"/>
      <name val="Calibri"/>
      <charset val="1"/>
    </font>
    <font>
      <b/>
      <sz val="16"/>
      <color rgb="FFFFFFFF"/>
      <name val="Calibri"/>
      <charset val="1"/>
    </font>
    <font>
      <b/>
      <sz val="20"/>
      <color rgb="FF0033CC"/>
      <name val="Calibri"/>
      <charset val="1"/>
    </font>
    <font>
      <sz val="11"/>
      <name val="Arial"/>
      <charset val="1"/>
    </font>
    <font>
      <b/>
      <sz val="11"/>
      <color rgb="FF0000FF"/>
      <name val="Calibri"/>
      <charset val="1"/>
    </font>
    <font>
      <sz val="16"/>
      <color rgb="FFFF0000"/>
      <name val="Calibri"/>
      <charset val="1"/>
    </font>
    <font>
      <b/>
      <sz val="10"/>
      <color rgb="FFFF0000"/>
      <name val="Calibri"/>
      <charset val="1"/>
    </font>
    <font>
      <b/>
      <sz val="10"/>
      <color rgb="FF162937"/>
      <name val="Arial"/>
      <charset val="1"/>
    </font>
    <font>
      <b/>
      <sz val="16"/>
      <color rgb="FFFF0000"/>
      <name val="Calibri"/>
      <charset val="1"/>
    </font>
    <font>
      <b/>
      <sz val="14"/>
      <color rgb="FF0033CC"/>
      <name val="Calibri"/>
      <charset val="1"/>
    </font>
    <font>
      <sz val="9"/>
      <name val="Tahoma"/>
      <charset val="1"/>
    </font>
    <font>
      <sz val="9"/>
      <name val="Segoe UI"/>
      <charset val="1"/>
    </font>
    <font>
      <sz val="9"/>
      <color rgb="FFFF0000"/>
      <name val="Segoe UI"/>
      <charset val="1"/>
    </font>
    <font>
      <sz val="11"/>
      <color rgb="FFFF0000"/>
      <name val="Segoe UI"/>
      <charset val="1"/>
    </font>
    <font>
      <sz val="12"/>
      <name val="Tahoma"/>
      <charset val="1"/>
    </font>
    <font>
      <u/>
      <sz val="12"/>
      <name val="Tahoma"/>
      <charset val="1"/>
    </font>
    <font>
      <sz val="12"/>
      <color rgb="FFFF0000"/>
      <name val="Tahoma"/>
      <charset val="1"/>
    </font>
    <font>
      <sz val="9"/>
      <color rgb="FF0000FF"/>
      <name val="Segoe UI"/>
      <charset val="1"/>
    </font>
    <font>
      <sz val="9"/>
      <color rgb="FF000080"/>
      <name val="Segoe UI"/>
      <charset val="1"/>
    </font>
    <font>
      <u/>
      <sz val="9"/>
      <color rgb="FF0000FF"/>
      <name val="Segoe UI"/>
      <charset val="1"/>
    </font>
    <font>
      <u/>
      <sz val="10"/>
      <color rgb="FF0000FF"/>
      <name val="Segoe UI"/>
      <charset val="1"/>
    </font>
    <font>
      <sz val="12"/>
      <color rgb="FFFF0000"/>
      <name val="Segoe UI"/>
      <charset val="1"/>
    </font>
    <font>
      <sz val="12"/>
      <name val="Segoe UI"/>
      <charset val="1"/>
    </font>
    <font>
      <u/>
      <sz val="9"/>
      <name val="Tahoma"/>
      <charset val="1"/>
    </font>
    <font>
      <u/>
      <sz val="9"/>
      <name val="Segoe UI"/>
      <charset val="1"/>
    </font>
    <font>
      <b/>
      <sz val="10"/>
      <color rgb="FF000000"/>
      <name val="Times New Roman"/>
      <charset val="1"/>
    </font>
    <font>
      <b/>
      <sz val="10"/>
      <name val="Times New Roman"/>
      <charset val="1"/>
    </font>
    <font>
      <sz val="9"/>
      <color rgb="FF000000"/>
      <name val="Times New Roman"/>
      <charset val="1"/>
    </font>
    <font>
      <b/>
      <sz val="8"/>
      <color rgb="FF000000"/>
      <name val="Times New Roman"/>
      <charset val="1"/>
    </font>
    <font>
      <sz val="10"/>
      <color rgb="FF000000"/>
      <name val="Georgia"/>
      <charset val="1"/>
    </font>
    <font>
      <sz val="10"/>
      <name val="Times New Roman"/>
      <charset val="1"/>
    </font>
    <font>
      <b/>
      <sz val="12"/>
      <color rgb="FF000000"/>
      <name val="Times New Roman"/>
      <charset val="1"/>
    </font>
    <font>
      <b/>
      <sz val="11"/>
      <color rgb="FF000000"/>
      <name val="Times New Roman"/>
      <charset val="1"/>
    </font>
    <font>
      <sz val="8"/>
      <color rgb="FF000000"/>
      <name val="Times New Roman"/>
      <charset val="1"/>
    </font>
    <font>
      <b/>
      <sz val="10"/>
      <color rgb="FFFF0000"/>
      <name val="Times New Roman"/>
      <charset val="1"/>
    </font>
    <font>
      <vertAlign val="superscript"/>
      <sz val="10"/>
      <name val="Times New Roman"/>
      <charset val="1"/>
    </font>
    <font>
      <sz val="16"/>
      <color rgb="FFFF0000"/>
      <name val="Times New Roman"/>
      <charset val="1"/>
    </font>
    <font>
      <sz val="10"/>
      <color rgb="FFFF0000"/>
      <name val="Times New Roman"/>
      <charset val="1"/>
    </font>
    <font>
      <b/>
      <sz val="12"/>
      <name val="Times New Roman"/>
      <charset val="1"/>
    </font>
    <font>
      <i/>
      <sz val="11"/>
      <color rgb="FF000000"/>
      <name val="Calibri"/>
      <charset val="1"/>
    </font>
    <font>
      <sz val="11"/>
      <color rgb="FF000000"/>
      <name val="Calibri"/>
      <charset val="1"/>
    </font>
    <font>
      <b/>
      <sz val="10"/>
      <color rgb="FF000000"/>
      <name val="Times New Roman"/>
      <family val="1"/>
    </font>
    <font>
      <sz val="11"/>
      <name val="Calibri"/>
      <family val="2"/>
    </font>
    <font>
      <sz val="10"/>
      <name val="Calibri"/>
      <family val="2"/>
    </font>
    <font>
      <sz val="12"/>
      <name val="Calibri"/>
      <family val="2"/>
    </font>
    <font>
      <b/>
      <sz val="11"/>
      <name val="Calibri"/>
      <family val="2"/>
    </font>
    <font>
      <b/>
      <sz val="12"/>
      <name val="Calibri"/>
      <family val="2"/>
    </font>
    <font>
      <sz val="12"/>
      <color rgb="FF000000"/>
      <name val="Calibri"/>
      <family val="2"/>
    </font>
    <font>
      <sz val="12"/>
      <name val="Times New Roman"/>
      <family val="1"/>
    </font>
    <font>
      <sz val="12"/>
      <color rgb="FF000000"/>
      <name val="Times New Roman"/>
      <family val="1"/>
    </font>
    <font>
      <b/>
      <sz val="10"/>
      <name val="Calibri"/>
      <family val="2"/>
    </font>
  </fonts>
  <fills count="41">
    <fill>
      <patternFill patternType="none"/>
    </fill>
    <fill>
      <patternFill patternType="gray125"/>
    </fill>
    <fill>
      <patternFill patternType="solid">
        <fgColor rgb="FFADB9CA"/>
        <bgColor rgb="FFA9BBD9"/>
      </patternFill>
    </fill>
    <fill>
      <patternFill patternType="solid">
        <fgColor rgb="FFAFABAB"/>
        <bgColor rgb="FFADB9CA"/>
      </patternFill>
    </fill>
    <fill>
      <patternFill patternType="solid">
        <fgColor rgb="FFFFF2CC"/>
        <bgColor rgb="FFF2F2F2"/>
      </patternFill>
    </fill>
    <fill>
      <patternFill patternType="solid">
        <fgColor rgb="FFB4C7DC"/>
        <bgColor rgb="FFB4C7E7"/>
      </patternFill>
    </fill>
    <fill>
      <patternFill patternType="solid">
        <fgColor rgb="FFFFFFFF"/>
        <bgColor rgb="FFF2F2F2"/>
      </patternFill>
    </fill>
    <fill>
      <patternFill patternType="solid">
        <fgColor rgb="FF333F50"/>
        <bgColor rgb="FF162937"/>
      </patternFill>
    </fill>
    <fill>
      <patternFill patternType="solid">
        <fgColor rgb="FFFFFF00"/>
        <bgColor rgb="FFFFDE59"/>
      </patternFill>
    </fill>
    <fill>
      <patternFill patternType="solid">
        <fgColor rgb="FFB3CAC7"/>
        <bgColor rgb="FFB4C7DC"/>
      </patternFill>
    </fill>
    <fill>
      <patternFill patternType="solid">
        <fgColor rgb="FFDBDBDB"/>
        <bgColor rgb="FFD9D9D9"/>
      </patternFill>
    </fill>
    <fill>
      <patternFill patternType="solid">
        <fgColor rgb="FFB4C7E7"/>
        <bgColor rgb="FFB4C7DC"/>
      </patternFill>
    </fill>
    <fill>
      <patternFill patternType="solid">
        <fgColor rgb="FF2E75B6"/>
        <bgColor rgb="FF0066FF"/>
      </patternFill>
    </fill>
    <fill>
      <patternFill patternType="solid">
        <fgColor rgb="FFE2F0D9"/>
        <bgColor rgb="FFDEE7E5"/>
      </patternFill>
    </fill>
    <fill>
      <patternFill patternType="solid">
        <fgColor rgb="FF00FF00"/>
        <bgColor rgb="FF00B050"/>
      </patternFill>
    </fill>
    <fill>
      <patternFill patternType="solid">
        <fgColor rgb="FFD6DCE5"/>
        <bgColor rgb="FFDBDBDB"/>
      </patternFill>
    </fill>
    <fill>
      <patternFill patternType="solid">
        <fgColor rgb="FF0066FF"/>
        <bgColor rgb="FF2E75B6"/>
      </patternFill>
    </fill>
    <fill>
      <patternFill patternType="solid">
        <fgColor rgb="FFFF0000"/>
        <bgColor rgb="FF800000"/>
      </patternFill>
    </fill>
    <fill>
      <patternFill patternType="solid">
        <fgColor rgb="FFE7E6E6"/>
        <bgColor rgb="FFDEE7E5"/>
      </patternFill>
    </fill>
    <fill>
      <patternFill patternType="solid">
        <fgColor rgb="FFD9D9D9"/>
        <bgColor rgb="FFD8D8D8"/>
      </patternFill>
    </fill>
    <fill>
      <patternFill patternType="solid">
        <fgColor rgb="FFD0CECE"/>
        <bgColor rgb="FFD8D8D8"/>
      </patternFill>
    </fill>
    <fill>
      <patternFill patternType="solid">
        <fgColor rgb="FF122039"/>
        <bgColor rgb="FF162937"/>
      </patternFill>
    </fill>
    <fill>
      <patternFill patternType="solid">
        <fgColor rgb="FFFFFF99"/>
        <bgColor rgb="FFE8F2A1"/>
      </patternFill>
    </fill>
    <fill>
      <patternFill patternType="solid">
        <fgColor rgb="FFBDD7EE"/>
        <bgColor rgb="FFBDD6EE"/>
      </patternFill>
    </fill>
    <fill>
      <patternFill patternType="solid">
        <fgColor rgb="FFFFD966"/>
        <bgColor rgb="FFFFDE59"/>
      </patternFill>
    </fill>
    <fill>
      <patternFill patternType="solid">
        <fgColor rgb="FFA9D18E"/>
        <bgColor rgb="FFB6D7A8"/>
      </patternFill>
    </fill>
    <fill>
      <patternFill patternType="solid">
        <fgColor rgb="FFF2F2F2"/>
        <bgColor rgb="FFE7E6E6"/>
      </patternFill>
    </fill>
    <fill>
      <patternFill patternType="solid">
        <fgColor rgb="FFDEE6EF"/>
        <bgColor rgb="FFDBE5F1"/>
      </patternFill>
    </fill>
    <fill>
      <patternFill patternType="solid">
        <fgColor rgb="FFDEEBF7"/>
        <bgColor rgb="FFDEE6EF"/>
      </patternFill>
    </fill>
    <fill>
      <patternFill patternType="solid">
        <fgColor rgb="FFFFE699"/>
        <bgColor rgb="FFE8F2A1"/>
      </patternFill>
    </fill>
    <fill>
      <patternFill patternType="solid">
        <fgColor rgb="FFDDDDDD"/>
        <bgColor rgb="FFDBDBDB"/>
      </patternFill>
    </fill>
    <fill>
      <patternFill patternType="solid">
        <fgColor rgb="FFFFDE59"/>
        <bgColor rgb="FFFFD966"/>
      </patternFill>
    </fill>
    <fill>
      <patternFill patternType="solid">
        <fgColor rgb="FFF0CC60"/>
        <bgColor rgb="FFFFD966"/>
      </patternFill>
    </fill>
    <fill>
      <patternFill patternType="solid">
        <fgColor rgb="FFFFB66C"/>
        <bgColor rgb="FFF0CC60"/>
      </patternFill>
    </fill>
    <fill>
      <patternFill patternType="solid">
        <fgColor rgb="FFA9BBD9"/>
        <bgColor rgb="FFADB9CA"/>
      </patternFill>
    </fill>
    <fill>
      <patternFill patternType="solid">
        <fgColor rgb="FFC5E0B4"/>
        <bgColor rgb="FFD7E3BC"/>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rgb="FFF2F2F2"/>
      </patternFill>
    </fill>
    <fill>
      <patternFill patternType="solid">
        <fgColor theme="3" tint="0.79998168889431442"/>
        <bgColor indexed="64"/>
      </patternFill>
    </fill>
    <fill>
      <patternFill patternType="solid">
        <fgColor theme="7" tint="0.79998168889431442"/>
        <bgColor indexed="64"/>
      </patternFill>
    </fill>
  </fills>
  <borders count="55">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thin">
        <color auto="1"/>
      </left>
      <right/>
      <top/>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style="thick">
        <color rgb="FFFFFFFF"/>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double">
        <color auto="1"/>
      </left>
      <right style="double">
        <color auto="1"/>
      </right>
      <top style="double">
        <color auto="1"/>
      </top>
      <bottom style="double">
        <color auto="1"/>
      </bottom>
      <diagonal/>
    </border>
    <border>
      <left style="double">
        <color auto="1"/>
      </left>
      <right/>
      <top/>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thin">
        <color auto="1"/>
      </left>
      <right/>
      <top style="double">
        <color auto="1"/>
      </top>
      <bottom style="thin">
        <color auto="1"/>
      </bottom>
      <diagonal/>
    </border>
    <border>
      <left/>
      <right/>
      <top style="medium">
        <color indexed="64"/>
      </top>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13">
    <xf numFmtId="0" fontId="0" fillId="0" borderId="0"/>
    <xf numFmtId="166" fontId="80" fillId="0" borderId="0" applyBorder="0" applyProtection="0"/>
    <xf numFmtId="164" fontId="80" fillId="0" borderId="0" applyBorder="0" applyProtection="0"/>
    <xf numFmtId="9" fontId="80" fillId="0" borderId="0" applyBorder="0" applyProtection="0"/>
    <xf numFmtId="0" fontId="16" fillId="0" borderId="0" applyBorder="0" applyProtection="0"/>
    <xf numFmtId="164" fontId="80" fillId="0" borderId="0" applyBorder="0" applyProtection="0"/>
    <xf numFmtId="165" fontId="80" fillId="0" borderId="0" applyBorder="0" applyProtection="0"/>
    <xf numFmtId="165" fontId="80" fillId="0" borderId="0" applyBorder="0" applyProtection="0"/>
    <xf numFmtId="0" fontId="80" fillId="0" borderId="0"/>
    <xf numFmtId="0" fontId="1" fillId="0" borderId="0"/>
    <xf numFmtId="0" fontId="1" fillId="0" borderId="0"/>
    <xf numFmtId="0" fontId="1" fillId="0" borderId="0"/>
    <xf numFmtId="0" fontId="2" fillId="0" borderId="0"/>
  </cellStyleXfs>
  <cellXfs count="679">
    <xf numFmtId="0" fontId="0" fillId="0" borderId="0" xfId="0"/>
    <xf numFmtId="0" fontId="6" fillId="0" borderId="16" xfId="0" applyFont="1" applyBorder="1" applyAlignment="1">
      <alignment horizontal="center" vertical="center"/>
    </xf>
    <xf numFmtId="0" fontId="0" fillId="6" borderId="0" xfId="0" applyFill="1"/>
    <xf numFmtId="0" fontId="6" fillId="0" borderId="0" xfId="0" applyFont="1"/>
    <xf numFmtId="0" fontId="6" fillId="0" borderId="0" xfId="0" applyFont="1" applyAlignment="1">
      <alignment horizontal="center"/>
    </xf>
    <xf numFmtId="0" fontId="7" fillId="6" borderId="0" xfId="0" applyFont="1" applyFill="1" applyAlignment="1">
      <alignment horizontal="center" vertical="center"/>
    </xf>
    <xf numFmtId="0" fontId="8" fillId="6" borderId="0" xfId="0" applyFont="1" applyFill="1" applyAlignment="1">
      <alignment horizontal="center" vertical="center"/>
    </xf>
    <xf numFmtId="0" fontId="7" fillId="6" borderId="0" xfId="0" applyFont="1" applyFill="1" applyAlignment="1">
      <alignment horizontal="justify" vertical="center" wrapText="1"/>
    </xf>
    <xf numFmtId="0" fontId="7" fillId="6" borderId="0" xfId="0" applyFont="1" applyFill="1" applyAlignment="1">
      <alignment horizontal="justify" vertical="center"/>
    </xf>
    <xf numFmtId="0" fontId="7" fillId="6" borderId="0" xfId="0" applyFont="1" applyFill="1"/>
    <xf numFmtId="170" fontId="7" fillId="0" borderId="0" xfId="0" applyNumberFormat="1" applyFont="1"/>
    <xf numFmtId="0" fontId="7" fillId="0" borderId="0" xfId="0" applyFont="1"/>
    <xf numFmtId="171" fontId="7" fillId="0" borderId="0" xfId="0" applyNumberFormat="1" applyFont="1"/>
    <xf numFmtId="0" fontId="8" fillId="6" borderId="0" xfId="0" applyFont="1" applyFill="1" applyAlignment="1">
      <alignment vertical="center"/>
    </xf>
    <xf numFmtId="0" fontId="7" fillId="0" borderId="0" xfId="0" applyFont="1" applyAlignment="1">
      <alignment vertical="center"/>
    </xf>
    <xf numFmtId="0" fontId="10" fillId="0" borderId="0" xfId="0" applyFont="1" applyAlignment="1">
      <alignment horizontal="center" wrapText="1"/>
    </xf>
    <xf numFmtId="0" fontId="10" fillId="0" borderId="0" xfId="0" applyFont="1" applyAlignment="1">
      <alignment horizontal="left"/>
    </xf>
    <xf numFmtId="0" fontId="8" fillId="6" borderId="0" xfId="0" applyFont="1" applyFill="1" applyAlignment="1">
      <alignment horizontal="justify" vertical="center" wrapText="1"/>
    </xf>
    <xf numFmtId="0" fontId="8" fillId="6" borderId="0" xfId="0" applyFont="1" applyFill="1" applyAlignment="1">
      <alignment horizontal="justify" vertical="center"/>
    </xf>
    <xf numFmtId="170" fontId="7" fillId="0" borderId="0" xfId="0" applyNumberFormat="1" applyFont="1" applyAlignment="1">
      <alignment horizontal="center" vertical="center"/>
    </xf>
    <xf numFmtId="0" fontId="0" fillId="0" borderId="0" xfId="0" applyAlignment="1">
      <alignment wrapText="1"/>
    </xf>
    <xf numFmtId="0" fontId="11" fillId="7" borderId="16" xfId="8"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vertical="center"/>
    </xf>
    <xf numFmtId="0" fontId="8" fillId="0" borderId="16" xfId="0" applyFont="1" applyBorder="1" applyAlignment="1">
      <alignment horizontal="center" vertical="center" wrapText="1"/>
    </xf>
    <xf numFmtId="172" fontId="8" fillId="0" borderId="16" xfId="0" applyNumberFormat="1" applyFont="1" applyBorder="1" applyAlignment="1">
      <alignment horizontal="center" vertical="center" wrapText="1"/>
    </xf>
    <xf numFmtId="170" fontId="8" fillId="0" borderId="16" xfId="2" applyNumberFormat="1" applyFont="1" applyBorder="1" applyAlignment="1" applyProtection="1">
      <alignment horizontal="center" vertical="center" wrapText="1"/>
    </xf>
    <xf numFmtId="165" fontId="8" fillId="0" borderId="16" xfId="2" applyNumberFormat="1" applyFont="1" applyBorder="1" applyAlignment="1" applyProtection="1">
      <alignment horizontal="center" vertical="center" wrapText="1"/>
    </xf>
    <xf numFmtId="165" fontId="8" fillId="0" borderId="19" xfId="2" applyNumberFormat="1" applyFont="1" applyBorder="1" applyAlignment="1" applyProtection="1">
      <alignment horizontal="center" vertical="center" wrapText="1"/>
    </xf>
    <xf numFmtId="0" fontId="7" fillId="0" borderId="0" xfId="0" applyFont="1" applyAlignment="1">
      <alignment horizontal="center" vertical="center" wrapText="1"/>
    </xf>
    <xf numFmtId="0" fontId="0" fillId="0" borderId="16" xfId="0" applyBorder="1" applyAlignment="1">
      <alignment horizontal="center" vertical="center" wrapText="1"/>
    </xf>
    <xf numFmtId="0" fontId="12" fillId="0" borderId="16" xfId="0" applyFont="1" applyBorder="1" applyAlignment="1">
      <alignment horizontal="center" vertical="center" wrapText="1"/>
    </xf>
    <xf numFmtId="171" fontId="13" fillId="8" borderId="7" xfId="9" applyNumberFormat="1" applyFont="1" applyFill="1" applyBorder="1" applyAlignment="1">
      <alignment horizontal="center" vertical="center" wrapText="1"/>
    </xf>
    <xf numFmtId="171" fontId="13" fillId="6" borderId="7" xfId="9" applyNumberFormat="1" applyFont="1" applyFill="1" applyBorder="1" applyAlignment="1">
      <alignment horizontal="center" vertical="center" wrapText="1"/>
    </xf>
    <xf numFmtId="9" fontId="13" fillId="0" borderId="16" xfId="3" applyFont="1" applyBorder="1" applyAlignment="1" applyProtection="1">
      <alignment horizontal="center" vertical="center" wrapText="1"/>
    </xf>
    <xf numFmtId="165" fontId="13" fillId="0" borderId="16" xfId="2" applyNumberFormat="1" applyFont="1" applyBorder="1" applyAlignment="1" applyProtection="1">
      <alignment horizontal="center" vertical="center" wrapText="1"/>
    </xf>
    <xf numFmtId="0" fontId="14" fillId="0" borderId="0" xfId="0" applyFont="1" applyAlignment="1">
      <alignment horizontal="justify" vertical="center"/>
    </xf>
    <xf numFmtId="171" fontId="8" fillId="8" borderId="16" xfId="2" applyNumberFormat="1" applyFont="1" applyFill="1" applyBorder="1" applyAlignment="1" applyProtection="1">
      <alignment horizontal="center" vertical="center" wrapText="1"/>
    </xf>
    <xf numFmtId="171" fontId="14" fillId="0" borderId="0" xfId="0" applyNumberFormat="1" applyFont="1" applyAlignment="1">
      <alignment horizontal="justify" vertical="center"/>
    </xf>
    <xf numFmtId="170" fontId="10" fillId="8" borderId="17" xfId="0" applyNumberFormat="1" applyFont="1" applyFill="1" applyBorder="1" applyAlignment="1">
      <alignment horizontal="center" vertical="center"/>
    </xf>
    <xf numFmtId="0" fontId="14" fillId="6" borderId="0" xfId="0" applyFont="1" applyFill="1" applyAlignment="1">
      <alignment horizontal="justify" vertical="center"/>
    </xf>
    <xf numFmtId="170" fontId="14" fillId="0" borderId="0" xfId="0" applyNumberFormat="1" applyFont="1" applyAlignment="1">
      <alignment horizontal="justify" vertical="center"/>
    </xf>
    <xf numFmtId="0" fontId="14" fillId="0" borderId="18" xfId="0" applyFont="1" applyBorder="1" applyAlignment="1">
      <alignment horizontal="justify" vertical="center"/>
    </xf>
    <xf numFmtId="0" fontId="8" fillId="6" borderId="18" xfId="0" applyFont="1" applyFill="1" applyBorder="1"/>
    <xf numFmtId="0" fontId="7" fillId="6" borderId="18" xfId="0" applyFont="1" applyFill="1" applyBorder="1" applyAlignment="1">
      <alignment horizontal="center" vertical="center"/>
    </xf>
    <xf numFmtId="0" fontId="14" fillId="6" borderId="18" xfId="0" applyFont="1" applyFill="1" applyBorder="1" applyAlignment="1">
      <alignment horizontal="justify" vertical="center" wrapText="1"/>
    </xf>
    <xf numFmtId="0" fontId="8" fillId="6" borderId="0" xfId="0" applyFont="1" applyFill="1"/>
    <xf numFmtId="0" fontId="14" fillId="6" borderId="0" xfId="0" applyFont="1" applyFill="1" applyAlignment="1">
      <alignment horizontal="justify" vertical="center" wrapText="1"/>
    </xf>
    <xf numFmtId="0" fontId="14" fillId="0" borderId="0" xfId="0" applyFont="1" applyAlignment="1">
      <alignment horizontal="justify" vertical="center" wrapText="1"/>
    </xf>
    <xf numFmtId="0" fontId="8" fillId="0" borderId="19" xfId="0" applyFont="1" applyBorder="1" applyAlignment="1">
      <alignment horizontal="center" vertical="center" wrapText="1"/>
    </xf>
    <xf numFmtId="172" fontId="8" fillId="0" borderId="19" xfId="0" applyNumberFormat="1" applyFont="1" applyBorder="1" applyAlignment="1">
      <alignment horizontal="center" vertical="center" wrapText="1"/>
    </xf>
    <xf numFmtId="170" fontId="8" fillId="0" borderId="19" xfId="2" applyNumberFormat="1" applyFont="1" applyBorder="1" applyAlignment="1" applyProtection="1">
      <alignment horizontal="center" vertical="center" wrapText="1"/>
    </xf>
    <xf numFmtId="0" fontId="13" fillId="0" borderId="16" xfId="0" applyFont="1" applyBorder="1" applyAlignment="1">
      <alignment horizontal="center" vertical="center" wrapText="1"/>
    </xf>
    <xf numFmtId="9" fontId="13" fillId="8" borderId="16" xfId="3" applyFont="1" applyFill="1" applyBorder="1" applyAlignment="1" applyProtection="1">
      <alignment horizontal="center" vertical="center" wrapText="1"/>
    </xf>
    <xf numFmtId="0" fontId="13" fillId="6" borderId="16" xfId="0" applyFont="1" applyFill="1" applyBorder="1" applyAlignment="1">
      <alignment horizontal="center" vertical="center" wrapText="1"/>
    </xf>
    <xf numFmtId="0" fontId="0" fillId="6" borderId="16" xfId="0" applyFill="1" applyBorder="1" applyAlignment="1">
      <alignment horizontal="center" vertical="center" wrapText="1"/>
    </xf>
    <xf numFmtId="173" fontId="14" fillId="0" borderId="0" xfId="0" applyNumberFormat="1" applyFont="1" applyAlignment="1">
      <alignment horizontal="center" vertical="center"/>
    </xf>
    <xf numFmtId="171" fontId="14" fillId="0" borderId="0" xfId="0" applyNumberFormat="1" applyFont="1" applyAlignment="1">
      <alignment horizontal="center" vertical="center"/>
    </xf>
    <xf numFmtId="0" fontId="14" fillId="0" borderId="0" xfId="0" applyFont="1" applyAlignment="1">
      <alignment horizontal="center" vertical="center"/>
    </xf>
    <xf numFmtId="0" fontId="7" fillId="0" borderId="16" xfId="0" applyFont="1" applyBorder="1" applyAlignment="1">
      <alignment horizontal="center" vertical="center" wrapText="1"/>
    </xf>
    <xf numFmtId="0" fontId="12" fillId="0" borderId="16" xfId="0" applyFont="1" applyBorder="1" applyAlignment="1">
      <alignment horizontal="right" vertical="center" wrapText="1"/>
    </xf>
    <xf numFmtId="174" fontId="80" fillId="0" borderId="16" xfId="2" applyNumberFormat="1" applyBorder="1" applyAlignment="1" applyProtection="1">
      <alignment horizontal="center" vertical="center" wrapText="1"/>
    </xf>
    <xf numFmtId="171" fontId="8" fillId="6" borderId="16" xfId="2" applyNumberFormat="1" applyFont="1" applyFill="1" applyBorder="1" applyAlignment="1" applyProtection="1">
      <alignment horizontal="center" vertical="center" wrapText="1"/>
    </xf>
    <xf numFmtId="171" fontId="13" fillId="8" borderId="16" xfId="9" applyNumberFormat="1" applyFont="1" applyFill="1" applyBorder="1" applyAlignment="1">
      <alignment horizontal="center" vertical="center" wrapText="1"/>
    </xf>
    <xf numFmtId="171" fontId="8" fillId="6" borderId="0" xfId="2" applyNumberFormat="1" applyFont="1" applyFill="1" applyBorder="1" applyAlignment="1" applyProtection="1">
      <alignment horizontal="center" vertical="center" wrapText="1"/>
    </xf>
    <xf numFmtId="170" fontId="14" fillId="6" borderId="0" xfId="0" applyNumberFormat="1" applyFont="1" applyFill="1" applyAlignment="1">
      <alignment horizontal="justify" vertical="center"/>
    </xf>
    <xf numFmtId="171" fontId="14" fillId="6" borderId="0" xfId="0" applyNumberFormat="1" applyFont="1" applyFill="1" applyAlignment="1">
      <alignment horizontal="justify" vertical="center"/>
    </xf>
    <xf numFmtId="0" fontId="0" fillId="0" borderId="15" xfId="0" applyBorder="1" applyAlignment="1">
      <alignment horizontal="center" vertical="center" wrapText="1"/>
    </xf>
    <xf numFmtId="0" fontId="0" fillId="0" borderId="16" xfId="0" applyBorder="1" applyAlignment="1">
      <alignment horizontal="left" vertical="center" wrapText="1"/>
    </xf>
    <xf numFmtId="170" fontId="9" fillId="8" borderId="17" xfId="0" applyNumberFormat="1" applyFont="1" applyFill="1" applyBorder="1" applyAlignment="1">
      <alignment horizontal="center" vertical="center"/>
    </xf>
    <xf numFmtId="170" fontId="7" fillId="6" borderId="0" xfId="0" applyNumberFormat="1" applyFont="1" applyFill="1"/>
    <xf numFmtId="0" fontId="9" fillId="6" borderId="0" xfId="0" applyFont="1" applyFill="1" applyAlignment="1">
      <alignment horizontal="center" wrapText="1"/>
    </xf>
    <xf numFmtId="170" fontId="7" fillId="6" borderId="0" xfId="0" applyNumberFormat="1" applyFont="1" applyFill="1" applyAlignment="1">
      <alignment horizontal="center" vertical="center"/>
    </xf>
    <xf numFmtId="0" fontId="11" fillId="7" borderId="15" xfId="8" applyFont="1" applyFill="1" applyBorder="1" applyAlignment="1">
      <alignment horizontal="center" vertical="center" wrapText="1"/>
    </xf>
    <xf numFmtId="170" fontId="8" fillId="6" borderId="16" xfId="2" applyNumberFormat="1" applyFont="1" applyFill="1" applyBorder="1" applyAlignment="1" applyProtection="1">
      <alignment horizontal="center" vertical="center" wrapText="1"/>
    </xf>
    <xf numFmtId="171" fontId="15" fillId="6" borderId="16" xfId="7" applyNumberFormat="1" applyFont="1" applyFill="1" applyBorder="1" applyAlignment="1" applyProtection="1">
      <alignment horizontal="center" vertical="center" wrapText="1"/>
    </xf>
    <xf numFmtId="0" fontId="7" fillId="6" borderId="16" xfId="0" applyFont="1" applyFill="1" applyBorder="1" applyAlignment="1">
      <alignment horizontal="center" vertical="center" wrapText="1"/>
    </xf>
    <xf numFmtId="171" fontId="8" fillId="8" borderId="16" xfId="0" applyNumberFormat="1" applyFont="1" applyFill="1" applyBorder="1" applyAlignment="1">
      <alignment horizontal="center" vertical="center"/>
    </xf>
    <xf numFmtId="170" fontId="10" fillId="8" borderId="17" xfId="0" applyNumberFormat="1" applyFont="1" applyFill="1" applyBorder="1" applyAlignment="1">
      <alignment vertical="center"/>
    </xf>
    <xf numFmtId="0" fontId="1" fillId="0" borderId="0" xfId="4" applyFont="1" applyBorder="1" applyAlignment="1" applyProtection="1">
      <alignment vertical="top" wrapText="1"/>
    </xf>
    <xf numFmtId="0" fontId="13" fillId="0" borderId="0" xfId="0" applyFont="1" applyAlignment="1">
      <alignment vertical="center"/>
    </xf>
    <xf numFmtId="0" fontId="13" fillId="0" borderId="0" xfId="0" applyFont="1" applyAlignment="1">
      <alignment horizontal="justify" vertical="center"/>
    </xf>
    <xf numFmtId="175" fontId="15" fillId="0" borderId="0" xfId="3" applyNumberFormat="1" applyFont="1" applyBorder="1" applyAlignment="1" applyProtection="1">
      <alignment vertical="center"/>
    </xf>
    <xf numFmtId="4" fontId="13" fillId="0" borderId="0" xfId="0" applyNumberFormat="1" applyFont="1" applyAlignment="1">
      <alignment vertical="center"/>
    </xf>
    <xf numFmtId="0" fontId="15" fillId="10" borderId="0" xfId="0" applyFont="1" applyFill="1" applyAlignment="1">
      <alignment vertical="center"/>
    </xf>
    <xf numFmtId="0" fontId="15" fillId="6" borderId="0" xfId="0" applyFont="1" applyFill="1" applyAlignment="1">
      <alignment vertical="center"/>
    </xf>
    <xf numFmtId="0" fontId="13" fillId="6" borderId="0" xfId="0" applyFont="1" applyFill="1" applyAlignment="1">
      <alignment vertical="center"/>
    </xf>
    <xf numFmtId="175" fontId="13" fillId="0" borderId="7" xfId="3" applyNumberFormat="1" applyFont="1" applyBorder="1" applyAlignment="1" applyProtection="1">
      <alignment vertical="center"/>
    </xf>
    <xf numFmtId="4" fontId="13" fillId="0" borderId="7" xfId="0" applyNumberFormat="1" applyFont="1" applyBorder="1" applyAlignment="1">
      <alignment vertical="center"/>
    </xf>
    <xf numFmtId="0" fontId="13" fillId="0" borderId="16" xfId="10" applyFont="1" applyBorder="1" applyAlignment="1">
      <alignment horizontal="right" vertical="center" wrapText="1"/>
    </xf>
    <xf numFmtId="0" fontId="15" fillId="0" borderId="15" xfId="10" applyFont="1" applyBorder="1" applyAlignment="1">
      <alignment horizontal="right" vertical="center" wrapText="1"/>
    </xf>
    <xf numFmtId="0" fontId="20" fillId="6" borderId="0" xfId="0" applyFont="1" applyFill="1" applyAlignment="1">
      <alignment vertical="center"/>
    </xf>
    <xf numFmtId="0" fontId="13" fillId="0" borderId="16" xfId="0" applyFont="1" applyBorder="1" applyAlignment="1">
      <alignment horizontal="center" vertical="center"/>
    </xf>
    <xf numFmtId="0" fontId="22" fillId="13" borderId="22" xfId="0" applyFont="1" applyFill="1" applyBorder="1" applyAlignment="1">
      <alignment vertical="center"/>
    </xf>
    <xf numFmtId="0" fontId="22" fillId="13" borderId="23" xfId="0" applyFont="1" applyFill="1" applyBorder="1" applyAlignment="1">
      <alignment vertical="center"/>
    </xf>
    <xf numFmtId="4" fontId="23" fillId="13" borderId="24" xfId="0" applyNumberFormat="1" applyFont="1" applyFill="1" applyBorder="1" applyAlignment="1">
      <alignment vertical="center"/>
    </xf>
    <xf numFmtId="4" fontId="23" fillId="13" borderId="25" xfId="0" applyNumberFormat="1" applyFont="1" applyFill="1" applyBorder="1" applyAlignment="1">
      <alignment vertical="center"/>
    </xf>
    <xf numFmtId="0" fontId="23" fillId="14" borderId="14" xfId="0" applyFont="1" applyFill="1" applyBorder="1" applyAlignment="1">
      <alignment horizontal="left" vertical="center"/>
    </xf>
    <xf numFmtId="4" fontId="23" fillId="14" borderId="14" xfId="0" applyNumberFormat="1" applyFont="1" applyFill="1" applyBorder="1" applyAlignment="1">
      <alignment horizontal="center" vertical="center"/>
    </xf>
    <xf numFmtId="0" fontId="24" fillId="0" borderId="0" xfId="0" applyFont="1"/>
    <xf numFmtId="0" fontId="26" fillId="0" borderId="16" xfId="11" applyFont="1" applyBorder="1" applyAlignment="1">
      <alignment horizontal="center" vertical="center" wrapText="1"/>
    </xf>
    <xf numFmtId="4" fontId="23" fillId="13" borderId="26" xfId="0" applyNumberFormat="1" applyFont="1" applyFill="1" applyBorder="1" applyAlignment="1">
      <alignment vertical="center"/>
    </xf>
    <xf numFmtId="4" fontId="23" fillId="13" borderId="27" xfId="0" applyNumberFormat="1" applyFont="1" applyFill="1" applyBorder="1" applyAlignment="1">
      <alignment vertical="center"/>
    </xf>
    <xf numFmtId="0" fontId="22" fillId="8" borderId="22" xfId="0" applyFont="1" applyFill="1" applyBorder="1" applyAlignment="1">
      <alignment horizontal="left" vertical="center"/>
    </xf>
    <xf numFmtId="10" fontId="22" fillId="8" borderId="23" xfId="3" applyNumberFormat="1" applyFont="1" applyFill="1" applyBorder="1" applyAlignment="1" applyProtection="1">
      <alignment horizontal="center" vertical="center"/>
    </xf>
    <xf numFmtId="0" fontId="28" fillId="6" borderId="24" xfId="0" applyFont="1" applyFill="1" applyBorder="1" applyAlignment="1">
      <alignment horizontal="left" vertical="center"/>
    </xf>
    <xf numFmtId="2" fontId="29" fillId="6" borderId="25" xfId="0" applyNumberFormat="1" applyFont="1" applyFill="1" applyBorder="1" applyAlignment="1">
      <alignment horizontal="center" vertical="center"/>
    </xf>
    <xf numFmtId="9" fontId="13" fillId="6" borderId="0" xfId="0" applyNumberFormat="1" applyFont="1" applyFill="1" applyAlignment="1">
      <alignment vertical="center"/>
    </xf>
    <xf numFmtId="0" fontId="29" fillId="6" borderId="24" xfId="0" applyFont="1" applyFill="1" applyBorder="1" applyAlignment="1">
      <alignment horizontal="left" vertical="center"/>
    </xf>
    <xf numFmtId="4" fontId="32" fillId="15" borderId="16" xfId="8" applyNumberFormat="1" applyFont="1" applyFill="1" applyBorder="1" applyAlignment="1">
      <alignment horizontal="center" vertical="center" wrapText="1"/>
    </xf>
    <xf numFmtId="0" fontId="33" fillId="6" borderId="24" xfId="0" applyFont="1" applyFill="1" applyBorder="1" applyAlignment="1">
      <alignment horizontal="left" vertical="center"/>
    </xf>
    <xf numFmtId="4" fontId="33" fillId="6" borderId="25" xfId="0" applyNumberFormat="1" applyFont="1" applyFill="1" applyBorder="1" applyAlignment="1">
      <alignment horizontal="center" vertical="center"/>
    </xf>
    <xf numFmtId="10" fontId="13" fillId="6" borderId="0" xfId="3" applyNumberFormat="1" applyFont="1" applyFill="1" applyBorder="1" applyAlignment="1" applyProtection="1">
      <alignment vertical="center"/>
    </xf>
    <xf numFmtId="4" fontId="29" fillId="6" borderId="25" xfId="0" applyNumberFormat="1" applyFont="1" applyFill="1" applyBorder="1" applyAlignment="1">
      <alignment horizontal="center" vertical="center"/>
    </xf>
    <xf numFmtId="0" fontId="21" fillId="6" borderId="0" xfId="0" applyFont="1" applyFill="1" applyAlignment="1">
      <alignment vertical="center"/>
    </xf>
    <xf numFmtId="0" fontId="27" fillId="6" borderId="24" xfId="0" applyFont="1" applyFill="1" applyBorder="1" applyAlignment="1">
      <alignment horizontal="left" vertical="center"/>
    </xf>
    <xf numFmtId="4" fontId="27" fillId="6" borderId="25" xfId="0" applyNumberFormat="1" applyFont="1" applyFill="1" applyBorder="1" applyAlignment="1">
      <alignment horizontal="center" vertical="center"/>
    </xf>
    <xf numFmtId="0" fontId="3" fillId="6" borderId="26" xfId="0" applyFont="1" applyFill="1" applyBorder="1" applyAlignment="1">
      <alignment horizontal="left" vertical="center"/>
    </xf>
    <xf numFmtId="4" fontId="23" fillId="6" borderId="27" xfId="0" applyNumberFormat="1" applyFont="1" applyFill="1" applyBorder="1" applyAlignment="1">
      <alignment horizontal="center" vertical="center"/>
    </xf>
    <xf numFmtId="4" fontId="20" fillId="6" borderId="0" xfId="0" applyNumberFormat="1" applyFont="1" applyFill="1" applyAlignment="1">
      <alignment vertical="center"/>
    </xf>
    <xf numFmtId="0" fontId="22" fillId="8" borderId="23" xfId="0" applyFont="1" applyFill="1" applyBorder="1" applyAlignment="1">
      <alignment horizontal="left" vertical="center"/>
    </xf>
    <xf numFmtId="0" fontId="34" fillId="6" borderId="22" xfId="0" applyFont="1" applyFill="1" applyBorder="1" applyAlignment="1">
      <alignment horizontal="left" vertical="center"/>
    </xf>
    <xf numFmtId="10" fontId="29" fillId="6" borderId="23" xfId="3" applyNumberFormat="1" applyFont="1" applyFill="1" applyBorder="1" applyAlignment="1" applyProtection="1">
      <alignment horizontal="center" vertical="center"/>
    </xf>
    <xf numFmtId="4" fontId="15" fillId="16" borderId="16" xfId="0" applyNumberFormat="1" applyFont="1" applyFill="1" applyBorder="1" applyAlignment="1">
      <alignment vertical="center"/>
    </xf>
    <xf numFmtId="10" fontId="29" fillId="6" borderId="25" xfId="3" applyNumberFormat="1" applyFont="1" applyFill="1" applyBorder="1" applyAlignment="1" applyProtection="1">
      <alignment horizontal="center" vertical="center"/>
    </xf>
    <xf numFmtId="0" fontId="21" fillId="17" borderId="16" xfId="8" applyFont="1" applyFill="1" applyBorder="1" applyAlignment="1">
      <alignment horizontal="center" vertical="center" wrapText="1"/>
    </xf>
    <xf numFmtId="175" fontId="15" fillId="14" borderId="15" xfId="3" applyNumberFormat="1" applyFont="1" applyFill="1" applyBorder="1" applyAlignment="1" applyProtection="1">
      <alignment horizontal="center" vertical="center"/>
    </xf>
    <xf numFmtId="0" fontId="13" fillId="0" borderId="16" xfId="0" applyFont="1" applyBorder="1" applyAlignment="1">
      <alignment vertical="center"/>
    </xf>
    <xf numFmtId="4" fontId="15" fillId="0" borderId="16" xfId="0" applyNumberFormat="1" applyFont="1" applyBorder="1" applyAlignment="1">
      <alignment vertical="center"/>
    </xf>
    <xf numFmtId="0" fontId="35" fillId="6" borderId="26" xfId="0" applyFont="1" applyFill="1" applyBorder="1" applyAlignment="1">
      <alignment horizontal="left" vertical="center"/>
    </xf>
    <xf numFmtId="0" fontId="5" fillId="11" borderId="0" xfId="0" applyFont="1" applyFill="1" applyAlignment="1">
      <alignment vertical="center"/>
    </xf>
    <xf numFmtId="2" fontId="15" fillId="6" borderId="16" xfId="0" applyNumberFormat="1" applyFont="1" applyFill="1" applyBorder="1" applyAlignment="1">
      <alignment vertical="center"/>
    </xf>
    <xf numFmtId="4" fontId="13" fillId="6" borderId="0" xfId="0" applyNumberFormat="1" applyFont="1" applyFill="1" applyAlignment="1">
      <alignment vertical="center"/>
    </xf>
    <xf numFmtId="2" fontId="15" fillId="6" borderId="16" xfId="0" applyNumberFormat="1" applyFont="1" applyFill="1" applyBorder="1" applyAlignment="1">
      <alignment horizontal="right" vertical="center"/>
    </xf>
    <xf numFmtId="0" fontId="15" fillId="10" borderId="29" xfId="0" applyFont="1" applyFill="1" applyBorder="1" applyAlignment="1">
      <alignment vertical="center"/>
    </xf>
    <xf numFmtId="175" fontId="15" fillId="0" borderId="16" xfId="3" applyNumberFormat="1" applyFont="1" applyBorder="1" applyAlignment="1" applyProtection="1">
      <alignment horizontal="justify" vertical="center"/>
    </xf>
    <xf numFmtId="0" fontId="38" fillId="6" borderId="0" xfId="0" applyFont="1" applyFill="1"/>
    <xf numFmtId="0" fontId="13" fillId="0" borderId="16" xfId="8" applyFont="1" applyBorder="1" applyAlignment="1">
      <alignment vertical="center" wrapText="1"/>
    </xf>
    <xf numFmtId="4" fontId="15" fillId="10" borderId="29" xfId="0" applyNumberFormat="1" applyFont="1" applyFill="1" applyBorder="1" applyAlignment="1">
      <alignment vertical="center"/>
    </xf>
    <xf numFmtId="4" fontId="15" fillId="6" borderId="16" xfId="0" applyNumberFormat="1" applyFont="1" applyFill="1" applyBorder="1" applyAlignment="1">
      <alignment vertical="center"/>
    </xf>
    <xf numFmtId="4" fontId="27" fillId="14" borderId="0" xfId="0" applyNumberFormat="1" applyFont="1" applyFill="1" applyAlignment="1">
      <alignment vertical="center"/>
    </xf>
    <xf numFmtId="178" fontId="5" fillId="11" borderId="0" xfId="0" applyNumberFormat="1" applyFont="1" applyFill="1" applyAlignment="1">
      <alignment vertical="center"/>
    </xf>
    <xf numFmtId="0" fontId="32" fillId="6" borderId="0" xfId="0" applyFont="1" applyFill="1" applyAlignment="1">
      <alignment vertical="center"/>
    </xf>
    <xf numFmtId="0" fontId="27" fillId="10" borderId="0" xfId="0" applyFont="1" applyFill="1" applyAlignment="1">
      <alignment vertical="center"/>
    </xf>
    <xf numFmtId="0" fontId="15" fillId="8" borderId="15" xfId="8" applyFont="1" applyFill="1" applyBorder="1" applyAlignment="1">
      <alignment vertical="center"/>
    </xf>
    <xf numFmtId="164" fontId="27" fillId="10" borderId="0" xfId="2" applyFont="1" applyFill="1" applyBorder="1" applyAlignment="1" applyProtection="1">
      <alignment vertical="center"/>
    </xf>
    <xf numFmtId="4" fontId="15" fillId="6" borderId="0" xfId="0" applyNumberFormat="1" applyFont="1" applyFill="1" applyAlignment="1">
      <alignment vertical="center"/>
    </xf>
    <xf numFmtId="0" fontId="21" fillId="17" borderId="16" xfId="8" applyFont="1" applyFill="1" applyBorder="1" applyAlignment="1">
      <alignment vertical="center" wrapText="1"/>
    </xf>
    <xf numFmtId="0" fontId="15" fillId="14" borderId="16" xfId="8" applyFont="1" applyFill="1" applyBorder="1" applyAlignment="1">
      <alignment horizontal="center" vertical="center"/>
    </xf>
    <xf numFmtId="164" fontId="27" fillId="10" borderId="0" xfId="0" applyNumberFormat="1" applyFont="1" applyFill="1" applyAlignment="1">
      <alignment vertical="center"/>
    </xf>
    <xf numFmtId="9" fontId="15" fillId="6" borderId="0" xfId="0" applyNumberFormat="1" applyFont="1" applyFill="1" applyAlignment="1">
      <alignment vertical="center"/>
    </xf>
    <xf numFmtId="0" fontId="15" fillId="6" borderId="16" xfId="8" applyFont="1" applyFill="1" applyBorder="1" applyAlignment="1">
      <alignment horizontal="center" vertical="center"/>
    </xf>
    <xf numFmtId="0" fontId="15" fillId="6" borderId="30" xfId="8" applyFont="1" applyFill="1" applyBorder="1" applyAlignment="1">
      <alignment horizontal="left" vertical="center"/>
    </xf>
    <xf numFmtId="0" fontId="21" fillId="6" borderId="30" xfId="8" applyFont="1" applyFill="1" applyBorder="1" applyAlignment="1">
      <alignment horizontal="center" vertical="center"/>
    </xf>
    <xf numFmtId="175" fontId="15" fillId="6" borderId="16" xfId="3" applyNumberFormat="1" applyFont="1" applyFill="1" applyBorder="1" applyAlignment="1" applyProtection="1">
      <alignment vertical="center"/>
    </xf>
    <xf numFmtId="4" fontId="5" fillId="11" borderId="0" xfId="0" applyNumberFormat="1" applyFont="1" applyFill="1" applyAlignment="1">
      <alignment vertical="center"/>
    </xf>
    <xf numFmtId="0" fontId="23" fillId="14" borderId="31" xfId="0" applyFont="1" applyFill="1" applyBorder="1" applyAlignment="1">
      <alignment horizontal="left" vertical="center"/>
    </xf>
    <xf numFmtId="4" fontId="23" fillId="14" borderId="32" xfId="0" applyNumberFormat="1" applyFont="1" applyFill="1" applyBorder="1" applyAlignment="1">
      <alignment horizontal="center" vertical="center"/>
    </xf>
    <xf numFmtId="175" fontId="15" fillId="6" borderId="0" xfId="3" applyNumberFormat="1" applyFont="1" applyFill="1" applyBorder="1" applyAlignment="1" applyProtection="1">
      <alignment vertical="center"/>
    </xf>
    <xf numFmtId="175" fontId="15" fillId="6" borderId="16" xfId="8" applyNumberFormat="1" applyFont="1" applyFill="1" applyBorder="1" applyAlignment="1">
      <alignment horizontal="right" vertical="center"/>
    </xf>
    <xf numFmtId="4" fontId="15" fillId="6" borderId="19" xfId="0" applyNumberFormat="1" applyFont="1" applyFill="1" applyBorder="1" applyAlignment="1">
      <alignment vertical="center"/>
    </xf>
    <xf numFmtId="4" fontId="27" fillId="10" borderId="0" xfId="0" applyNumberFormat="1" applyFont="1" applyFill="1" applyAlignment="1">
      <alignment vertical="center"/>
    </xf>
    <xf numFmtId="0" fontId="39" fillId="13" borderId="22" xfId="0" applyFont="1" applyFill="1" applyBorder="1" applyAlignment="1">
      <alignment horizontal="left" vertical="center"/>
    </xf>
    <xf numFmtId="0" fontId="22" fillId="13" borderId="23" xfId="0" applyFont="1" applyFill="1" applyBorder="1" applyAlignment="1">
      <alignment horizontal="left" vertical="center"/>
    </xf>
    <xf numFmtId="0" fontId="21" fillId="21" borderId="35" xfId="8" applyFont="1" applyFill="1" applyBorder="1" applyAlignment="1">
      <alignment horizontal="center" vertical="center" wrapText="1"/>
    </xf>
    <xf numFmtId="4" fontId="41" fillId="21" borderId="35" xfId="0" applyNumberFormat="1" applyFont="1" applyFill="1" applyBorder="1" applyAlignment="1">
      <alignment vertical="center"/>
    </xf>
    <xf numFmtId="0" fontId="17" fillId="14" borderId="24" xfId="0" applyFont="1" applyFill="1" applyBorder="1" applyAlignment="1">
      <alignment vertical="center"/>
    </xf>
    <xf numFmtId="0" fontId="42" fillId="14" borderId="25" xfId="0" applyFont="1" applyFill="1" applyBorder="1" applyAlignment="1">
      <alignment vertical="center"/>
    </xf>
    <xf numFmtId="4" fontId="41" fillId="21" borderId="35" xfId="8" applyNumberFormat="1" applyFont="1" applyFill="1" applyBorder="1" applyAlignment="1">
      <alignment vertical="center" wrapText="1"/>
    </xf>
    <xf numFmtId="4" fontId="17" fillId="14" borderId="26" xfId="5" applyNumberFormat="1" applyFont="1" applyFill="1" applyBorder="1" applyAlignment="1" applyProtection="1">
      <alignment vertical="center"/>
    </xf>
    <xf numFmtId="4" fontId="42" fillId="14" borderId="27" xfId="5" applyNumberFormat="1" applyFont="1" applyFill="1" applyBorder="1" applyAlignment="1" applyProtection="1">
      <alignment vertical="center"/>
    </xf>
    <xf numFmtId="0" fontId="41" fillId="21" borderId="35" xfId="8" applyFont="1" applyFill="1" applyBorder="1" applyAlignment="1">
      <alignment horizontal="center" vertical="center" wrapText="1"/>
    </xf>
    <xf numFmtId="0" fontId="22" fillId="6" borderId="0" xfId="0" applyFont="1" applyFill="1" applyAlignment="1">
      <alignment vertical="center"/>
    </xf>
    <xf numFmtId="0" fontId="13" fillId="8" borderId="8" xfId="8" applyFont="1" applyFill="1" applyBorder="1" applyAlignment="1">
      <alignment vertical="center"/>
    </xf>
    <xf numFmtId="4" fontId="15" fillId="22" borderId="7" xfId="0" applyNumberFormat="1" applyFont="1" applyFill="1" applyBorder="1" applyAlignment="1">
      <alignment horizontal="center" vertical="center"/>
    </xf>
    <xf numFmtId="179" fontId="15" fillId="6" borderId="0" xfId="0" applyNumberFormat="1" applyFont="1" applyFill="1" applyAlignment="1">
      <alignment vertical="center"/>
    </xf>
    <xf numFmtId="180" fontId="15" fillId="6" borderId="0" xfId="0" applyNumberFormat="1" applyFont="1" applyFill="1" applyAlignment="1">
      <alignment vertical="center"/>
    </xf>
    <xf numFmtId="181" fontId="15" fillId="6" borderId="0" xfId="0" applyNumberFormat="1" applyFont="1" applyFill="1" applyAlignment="1">
      <alignment vertical="center"/>
    </xf>
    <xf numFmtId="0" fontId="13" fillId="0" borderId="16" xfId="8" applyFont="1" applyBorder="1" applyAlignment="1">
      <alignment horizontal="center" vertical="center" wrapText="1"/>
    </xf>
    <xf numFmtId="10" fontId="15" fillId="0" borderId="16" xfId="3" applyNumberFormat="1" applyFont="1" applyBorder="1" applyAlignment="1" applyProtection="1">
      <alignment vertical="center"/>
    </xf>
    <xf numFmtId="0" fontId="27" fillId="2" borderId="0" xfId="0" applyFont="1" applyFill="1" applyAlignment="1">
      <alignment vertical="center"/>
    </xf>
    <xf numFmtId="182" fontId="15" fillId="6" borderId="0" xfId="0" applyNumberFormat="1" applyFont="1" applyFill="1" applyAlignment="1">
      <alignment vertical="center"/>
    </xf>
    <xf numFmtId="4" fontId="15" fillId="0" borderId="0" xfId="0" applyNumberFormat="1" applyFont="1" applyAlignment="1">
      <alignment vertical="center"/>
    </xf>
    <xf numFmtId="183" fontId="15" fillId="6" borderId="0" xfId="0" applyNumberFormat="1" applyFont="1" applyFill="1" applyAlignment="1">
      <alignment vertical="center"/>
    </xf>
    <xf numFmtId="10" fontId="15" fillId="0" borderId="16" xfId="3" applyNumberFormat="1" applyFont="1" applyBorder="1" applyAlignment="1" applyProtection="1">
      <alignment horizontal="right" vertical="center"/>
    </xf>
    <xf numFmtId="164" fontId="5" fillId="0" borderId="16" xfId="5" applyFont="1" applyBorder="1" applyAlignment="1" applyProtection="1">
      <alignment vertical="center"/>
    </xf>
    <xf numFmtId="3" fontId="5" fillId="0" borderId="16" xfId="0" applyNumberFormat="1" applyFont="1" applyBorder="1" applyAlignment="1">
      <alignment horizontal="center" vertical="center"/>
    </xf>
    <xf numFmtId="178" fontId="15" fillId="6" borderId="0" xfId="0" applyNumberFormat="1" applyFont="1" applyFill="1" applyAlignment="1">
      <alignment vertical="center"/>
    </xf>
    <xf numFmtId="2" fontId="15" fillId="6" borderId="0" xfId="0" applyNumberFormat="1" applyFont="1" applyFill="1" applyAlignment="1">
      <alignment vertical="center"/>
    </xf>
    <xf numFmtId="4" fontId="5" fillId="0" borderId="16" xfId="0" applyNumberFormat="1" applyFont="1" applyBorder="1" applyAlignment="1">
      <alignment horizontal="center" vertical="center"/>
    </xf>
    <xf numFmtId="175" fontId="15" fillId="23" borderId="16" xfId="3" applyNumberFormat="1" applyFont="1" applyFill="1" applyBorder="1" applyAlignment="1" applyProtection="1">
      <alignment vertical="center"/>
    </xf>
    <xf numFmtId="4" fontId="15" fillId="19" borderId="16" xfId="0" applyNumberFormat="1" applyFont="1" applyFill="1" applyBorder="1" applyAlignment="1">
      <alignment vertical="center"/>
    </xf>
    <xf numFmtId="0" fontId="5" fillId="0" borderId="16" xfId="0" applyFont="1" applyBorder="1" applyAlignment="1">
      <alignment vertical="center"/>
    </xf>
    <xf numFmtId="0" fontId="4" fillId="6" borderId="19" xfId="0" applyFont="1" applyFill="1" applyBorder="1" applyAlignment="1">
      <alignment vertical="center"/>
    </xf>
    <xf numFmtId="4" fontId="5" fillId="0" borderId="19" xfId="0" applyNumberFormat="1" applyFont="1" applyBorder="1" applyAlignment="1">
      <alignment horizontal="center" vertical="center"/>
    </xf>
    <xf numFmtId="0" fontId="22" fillId="14" borderId="16" xfId="0" applyFont="1" applyFill="1" applyBorder="1" applyAlignment="1">
      <alignment vertical="center"/>
    </xf>
    <xf numFmtId="4" fontId="22" fillId="14" borderId="16" xfId="0" applyNumberFormat="1" applyFont="1" applyFill="1" applyBorder="1" applyAlignment="1">
      <alignment horizontal="center" vertical="center"/>
    </xf>
    <xf numFmtId="175" fontId="15" fillId="0" borderId="16" xfId="3" applyNumberFormat="1" applyFont="1" applyBorder="1" applyAlignment="1" applyProtection="1">
      <alignment horizontal="center" vertical="center"/>
    </xf>
    <xf numFmtId="0" fontId="15" fillId="6" borderId="16" xfId="0" applyFont="1" applyFill="1" applyBorder="1" applyAlignment="1">
      <alignment vertical="center"/>
    </xf>
    <xf numFmtId="4" fontId="15" fillId="6" borderId="16" xfId="0" applyNumberFormat="1" applyFont="1" applyFill="1" applyBorder="1" applyAlignment="1">
      <alignment horizontal="right" vertical="center"/>
    </xf>
    <xf numFmtId="181" fontId="13" fillId="6" borderId="0" xfId="0" applyNumberFormat="1" applyFont="1" applyFill="1" applyAlignment="1">
      <alignment vertical="center"/>
    </xf>
    <xf numFmtId="175" fontId="15" fillId="0" borderId="16" xfId="3" applyNumberFormat="1" applyFont="1" applyBorder="1" applyAlignment="1" applyProtection="1">
      <alignment vertical="center"/>
    </xf>
    <xf numFmtId="0" fontId="15" fillId="20" borderId="16" xfId="8" applyFont="1" applyFill="1" applyBorder="1" applyAlignment="1">
      <alignment horizontal="center" vertical="center" wrapText="1"/>
    </xf>
    <xf numFmtId="4" fontId="15" fillId="20" borderId="16" xfId="8" applyNumberFormat="1" applyFont="1" applyFill="1" applyBorder="1" applyAlignment="1">
      <alignment horizontal="center" vertical="center" wrapText="1"/>
    </xf>
    <xf numFmtId="0" fontId="32" fillId="20" borderId="16" xfId="8" applyFont="1" applyFill="1" applyBorder="1" applyAlignment="1">
      <alignment horizontal="center" vertical="center" wrapText="1"/>
    </xf>
    <xf numFmtId="0" fontId="15" fillId="20" borderId="30" xfId="8" applyFont="1" applyFill="1" applyBorder="1" applyAlignment="1">
      <alignment horizontal="left" vertical="center" wrapText="1"/>
    </xf>
    <xf numFmtId="0" fontId="15" fillId="20" borderId="30" xfId="8" applyFont="1" applyFill="1" applyBorder="1" applyAlignment="1">
      <alignment horizontal="right" vertical="center" wrapText="1"/>
    </xf>
    <xf numFmtId="0" fontId="32" fillId="20" borderId="21" xfId="8" applyFont="1" applyFill="1" applyBorder="1" applyAlignment="1">
      <alignment horizontal="right" vertical="center" wrapText="1"/>
    </xf>
    <xf numFmtId="4" fontId="27" fillId="20" borderId="16" xfId="0" applyNumberFormat="1" applyFont="1" applyFill="1" applyBorder="1" applyAlignment="1">
      <alignment vertical="center"/>
    </xf>
    <xf numFmtId="0" fontId="32" fillId="4" borderId="15" xfId="8" applyFont="1" applyFill="1" applyBorder="1" applyAlignment="1">
      <alignment horizontal="right" vertical="center" wrapText="1"/>
    </xf>
    <xf numFmtId="0" fontId="15" fillId="4" borderId="30" xfId="8" applyFont="1" applyFill="1" applyBorder="1" applyAlignment="1">
      <alignment horizontal="right" vertical="center" wrapText="1"/>
    </xf>
    <xf numFmtId="0" fontId="15" fillId="4" borderId="21" xfId="8" applyFont="1" applyFill="1" applyBorder="1" applyAlignment="1">
      <alignment horizontal="right" vertical="center" wrapText="1"/>
    </xf>
    <xf numFmtId="4" fontId="27" fillId="4" borderId="16" xfId="0" applyNumberFormat="1" applyFont="1" applyFill="1" applyBorder="1" applyAlignment="1">
      <alignment vertical="center"/>
    </xf>
    <xf numFmtId="9" fontId="15" fillId="6" borderId="0" xfId="3" applyFont="1" applyFill="1" applyBorder="1" applyAlignment="1" applyProtection="1">
      <alignment vertical="center"/>
    </xf>
    <xf numFmtId="10" fontId="15" fillId="6" borderId="0" xfId="0" applyNumberFormat="1" applyFont="1" applyFill="1" applyAlignment="1">
      <alignment vertical="center"/>
    </xf>
    <xf numFmtId="4" fontId="15" fillId="15" borderId="16" xfId="8" applyNumberFormat="1" applyFont="1" applyFill="1" applyBorder="1" applyAlignment="1">
      <alignment vertical="center" wrapText="1"/>
    </xf>
    <xf numFmtId="184" fontId="15" fillId="6" borderId="0" xfId="0" applyNumberFormat="1" applyFont="1" applyFill="1" applyAlignment="1">
      <alignment vertical="center"/>
    </xf>
    <xf numFmtId="0" fontId="7" fillId="0" borderId="16" xfId="8" applyFont="1" applyBorder="1" applyAlignment="1">
      <alignment horizontal="center" vertical="center" wrapText="1"/>
    </xf>
    <xf numFmtId="1" fontId="15" fillId="6" borderId="0" xfId="3" applyNumberFormat="1" applyFont="1" applyFill="1" applyBorder="1" applyAlignment="1" applyProtection="1">
      <alignment vertical="center"/>
    </xf>
    <xf numFmtId="0" fontId="27" fillId="10" borderId="29" xfId="0" applyFont="1" applyFill="1" applyBorder="1" applyAlignment="1">
      <alignment vertical="center"/>
    </xf>
    <xf numFmtId="0" fontId="7" fillId="14" borderId="16" xfId="8" applyFont="1" applyFill="1" applyBorder="1" applyAlignment="1">
      <alignment horizontal="center" vertical="center" wrapText="1"/>
    </xf>
    <xf numFmtId="4" fontId="27" fillId="14" borderId="29" xfId="0" applyNumberFormat="1" applyFont="1" applyFill="1" applyBorder="1" applyAlignment="1">
      <alignment vertical="center"/>
    </xf>
    <xf numFmtId="0" fontId="16" fillId="11" borderId="0" xfId="4" applyFill="1" applyBorder="1" applyAlignment="1" applyProtection="1">
      <alignment vertical="center"/>
    </xf>
    <xf numFmtId="180" fontId="15" fillId="6" borderId="0" xfId="3" applyNumberFormat="1" applyFont="1" applyFill="1" applyBorder="1" applyAlignment="1" applyProtection="1">
      <alignment vertical="center"/>
    </xf>
    <xf numFmtId="175" fontId="15" fillId="6" borderId="0" xfId="0" applyNumberFormat="1" applyFont="1" applyFill="1" applyAlignment="1">
      <alignment vertical="center"/>
    </xf>
    <xf numFmtId="10" fontId="15" fillId="6" borderId="0" xfId="3" applyNumberFormat="1" applyFont="1" applyFill="1" applyBorder="1" applyAlignment="1" applyProtection="1">
      <alignment vertical="center"/>
    </xf>
    <xf numFmtId="4" fontId="15" fillId="19" borderId="19" xfId="0" applyNumberFormat="1" applyFont="1" applyFill="1" applyBorder="1" applyAlignment="1">
      <alignment vertical="center"/>
    </xf>
    <xf numFmtId="4" fontId="21" fillId="21" borderId="35" xfId="8" applyNumberFormat="1" applyFont="1" applyFill="1" applyBorder="1" applyAlignment="1">
      <alignment vertical="center" wrapText="1"/>
    </xf>
    <xf numFmtId="0" fontId="41" fillId="21" borderId="35" xfId="0" applyFont="1" applyFill="1" applyBorder="1" applyAlignment="1">
      <alignment horizontal="center" vertical="center"/>
    </xf>
    <xf numFmtId="0" fontId="46" fillId="15" borderId="15" xfId="8" applyFont="1" applyFill="1" applyBorder="1" applyAlignment="1">
      <alignment vertical="center"/>
    </xf>
    <xf numFmtId="0" fontId="46" fillId="15" borderId="30" xfId="8" applyFont="1" applyFill="1" applyBorder="1" applyAlignment="1">
      <alignment vertical="center"/>
    </xf>
    <xf numFmtId="0" fontId="13" fillId="6" borderId="16" xfId="8" applyFont="1" applyFill="1" applyBorder="1" applyAlignment="1">
      <alignment horizontal="center" vertical="center" wrapText="1"/>
    </xf>
    <xf numFmtId="175" fontId="15" fillId="19" borderId="16" xfId="8" applyNumberFormat="1" applyFont="1" applyFill="1" applyBorder="1" applyAlignment="1">
      <alignment vertical="center" wrapText="1"/>
    </xf>
    <xf numFmtId="0" fontId="21" fillId="17" borderId="16" xfId="8" applyFont="1" applyFill="1" applyBorder="1" applyAlignment="1">
      <alignment horizontal="right" vertical="center" wrapText="1"/>
    </xf>
    <xf numFmtId="0" fontId="15" fillId="15" borderId="15" xfId="8" applyFont="1" applyFill="1" applyBorder="1" applyAlignment="1">
      <alignment vertical="center"/>
    </xf>
    <xf numFmtId="0" fontId="15" fillId="15" borderId="30" xfId="8" applyFont="1" applyFill="1" applyBorder="1" applyAlignment="1">
      <alignment vertical="center"/>
    </xf>
    <xf numFmtId="0" fontId="13" fillId="14" borderId="16" xfId="8" applyFont="1" applyFill="1" applyBorder="1" applyAlignment="1">
      <alignment horizontal="center" vertical="center" wrapText="1"/>
    </xf>
    <xf numFmtId="4" fontId="15" fillId="0" borderId="16" xfId="0" applyNumberFormat="1" applyFont="1" applyBorder="1" applyAlignment="1">
      <alignment horizontal="right" vertical="center"/>
    </xf>
    <xf numFmtId="175" fontId="21" fillId="19" borderId="16" xfId="8" applyNumberFormat="1" applyFont="1" applyFill="1" applyBorder="1" applyAlignment="1">
      <alignment vertical="center" wrapText="1"/>
    </xf>
    <xf numFmtId="4" fontId="15" fillId="20" borderId="16" xfId="0" applyNumberFormat="1" applyFont="1" applyFill="1" applyBorder="1" applyAlignment="1">
      <alignment vertical="center"/>
    </xf>
    <xf numFmtId="4" fontId="15" fillId="4" borderId="16" xfId="0" applyNumberFormat="1" applyFont="1" applyFill="1" applyBorder="1" applyAlignment="1">
      <alignment vertical="center"/>
    </xf>
    <xf numFmtId="0" fontId="15" fillId="0" borderId="16" xfId="8" applyFont="1" applyBorder="1" applyAlignment="1">
      <alignment vertical="center" wrapText="1"/>
    </xf>
    <xf numFmtId="0" fontId="15" fillId="8" borderId="0" xfId="0" applyFont="1" applyFill="1" applyAlignment="1">
      <alignment vertical="center"/>
    </xf>
    <xf numFmtId="0" fontId="13" fillId="0" borderId="7" xfId="8" applyFont="1" applyBorder="1" applyAlignment="1">
      <alignment vertical="center" wrapText="1"/>
    </xf>
    <xf numFmtId="180" fontId="32" fillId="6" borderId="0" xfId="0" applyNumberFormat="1" applyFont="1" applyFill="1" applyAlignment="1">
      <alignment vertical="center"/>
    </xf>
    <xf numFmtId="0" fontId="15" fillId="0" borderId="16" xfId="8" applyFont="1" applyBorder="1" applyAlignment="1">
      <alignment horizontal="center" vertical="center" wrapText="1"/>
    </xf>
    <xf numFmtId="0" fontId="21" fillId="11" borderId="19" xfId="8" applyFont="1" applyFill="1" applyBorder="1" applyAlignment="1">
      <alignment vertical="center" wrapText="1"/>
    </xf>
    <xf numFmtId="0" fontId="15" fillId="11" borderId="15" xfId="8" applyFont="1" applyFill="1" applyBorder="1" applyAlignment="1">
      <alignment vertical="center" wrapText="1"/>
    </xf>
    <xf numFmtId="4" fontId="15" fillId="11" borderId="21" xfId="0" applyNumberFormat="1" applyFont="1" applyFill="1" applyBorder="1" applyAlignment="1">
      <alignment vertical="center"/>
    </xf>
    <xf numFmtId="0" fontId="15" fillId="0" borderId="19" xfId="8" applyFont="1" applyBorder="1" applyAlignment="1">
      <alignment vertical="center" wrapText="1"/>
    </xf>
    <xf numFmtId="0" fontId="15" fillId="0" borderId="15" xfId="8" applyFont="1" applyBorder="1" applyAlignment="1">
      <alignment horizontal="left" vertical="center" wrapText="1"/>
    </xf>
    <xf numFmtId="181" fontId="15" fillId="25" borderId="14" xfId="0" applyNumberFormat="1" applyFont="1" applyFill="1" applyBorder="1" applyAlignment="1">
      <alignment vertical="center"/>
    </xf>
    <xf numFmtId="180" fontId="15" fillId="25" borderId="14" xfId="0" applyNumberFormat="1" applyFont="1" applyFill="1" applyBorder="1" applyAlignment="1">
      <alignment vertical="center"/>
    </xf>
    <xf numFmtId="4" fontId="15" fillId="25" borderId="21" xfId="2" applyNumberFormat="1" applyFont="1" applyFill="1" applyBorder="1" applyAlignment="1" applyProtection="1">
      <alignment horizontal="right" vertical="center"/>
    </xf>
    <xf numFmtId="0" fontId="15" fillId="0" borderId="38" xfId="8" applyFont="1" applyBorder="1" applyAlignment="1">
      <alignment vertical="center" wrapText="1"/>
    </xf>
    <xf numFmtId="0" fontId="15" fillId="0" borderId="39" xfId="8" applyFont="1" applyBorder="1" applyAlignment="1">
      <alignment horizontal="left" vertical="center" wrapText="1"/>
    </xf>
    <xf numFmtId="0" fontId="15" fillId="0" borderId="0" xfId="8" applyFont="1" applyAlignment="1">
      <alignment horizontal="left" vertical="center" wrapText="1"/>
    </xf>
    <xf numFmtId="0" fontId="15" fillId="0" borderId="38" xfId="8" applyFont="1" applyBorder="1" applyAlignment="1">
      <alignment horizontal="left" vertical="center" wrapText="1"/>
    </xf>
    <xf numFmtId="0" fontId="13" fillId="0" borderId="15" xfId="8" applyFont="1" applyBorder="1" applyAlignment="1">
      <alignment vertical="center" wrapText="1"/>
    </xf>
    <xf numFmtId="0" fontId="15" fillId="0" borderId="30" xfId="0" applyFont="1" applyBorder="1" applyAlignment="1">
      <alignment horizontal="justify" vertical="center"/>
    </xf>
    <xf numFmtId="0" fontId="15" fillId="0" borderId="15" xfId="8" applyFont="1" applyBorder="1" applyAlignment="1">
      <alignment vertical="center"/>
    </xf>
    <xf numFmtId="0" fontId="13" fillId="0" borderId="30" xfId="8" applyFont="1" applyBorder="1" applyAlignment="1">
      <alignment vertical="center"/>
    </xf>
    <xf numFmtId="0" fontId="13" fillId="0" borderId="39" xfId="8" applyFont="1" applyBorder="1" applyAlignment="1">
      <alignment vertical="center" wrapText="1"/>
    </xf>
    <xf numFmtId="0" fontId="15" fillId="0" borderId="40" xfId="0" applyFont="1" applyBorder="1" applyAlignment="1">
      <alignment horizontal="justify" vertical="center"/>
    </xf>
    <xf numFmtId="175" fontId="15" fillId="0" borderId="19" xfId="3" applyNumberFormat="1" applyFont="1" applyBorder="1" applyAlignment="1" applyProtection="1">
      <alignment vertical="center"/>
    </xf>
    <xf numFmtId="4" fontId="15" fillId="0" borderId="19" xfId="0" applyNumberFormat="1" applyFont="1" applyBorder="1" applyAlignment="1">
      <alignment vertical="center"/>
    </xf>
    <xf numFmtId="0" fontId="15" fillId="26" borderId="16" xfId="0" applyFont="1" applyFill="1" applyBorder="1" applyAlignment="1">
      <alignment vertical="center"/>
    </xf>
    <xf numFmtId="175" fontId="15" fillId="26" borderId="16" xfId="0" applyNumberFormat="1" applyFont="1" applyFill="1" applyBorder="1" applyAlignment="1">
      <alignment vertical="center"/>
    </xf>
    <xf numFmtId="4" fontId="15" fillId="26" borderId="16" xfId="0" applyNumberFormat="1" applyFont="1" applyFill="1" applyBorder="1" applyAlignment="1">
      <alignment vertical="center"/>
    </xf>
    <xf numFmtId="4" fontId="15" fillId="19" borderId="7" xfId="0" applyNumberFormat="1" applyFont="1" applyFill="1" applyBorder="1" applyAlignment="1">
      <alignment vertical="center"/>
    </xf>
    <xf numFmtId="4" fontId="15" fillId="19" borderId="16" xfId="8" applyNumberFormat="1" applyFont="1" applyFill="1" applyBorder="1" applyAlignment="1">
      <alignment horizontal="center" vertical="center" wrapText="1"/>
    </xf>
    <xf numFmtId="164" fontId="15" fillId="6" borderId="0" xfId="2" applyFont="1" applyFill="1" applyBorder="1" applyAlignment="1" applyProtection="1">
      <alignment vertical="center"/>
    </xf>
    <xf numFmtId="0" fontId="15" fillId="0" borderId="15" xfId="8" applyFont="1" applyBorder="1" applyAlignment="1">
      <alignment vertical="center" wrapText="1"/>
    </xf>
    <xf numFmtId="0" fontId="15" fillId="0" borderId="30" xfId="8" applyFont="1" applyBorder="1" applyAlignment="1">
      <alignment vertical="center" wrapText="1"/>
    </xf>
    <xf numFmtId="0" fontId="15" fillId="0" borderId="21" xfId="8" applyFont="1" applyBorder="1" applyAlignment="1">
      <alignment vertical="center" wrapText="1"/>
    </xf>
    <xf numFmtId="175" fontId="15" fillId="19" borderId="16" xfId="3" applyNumberFormat="1" applyFont="1" applyFill="1" applyBorder="1" applyAlignment="1" applyProtection="1">
      <alignment vertical="center"/>
    </xf>
    <xf numFmtId="0" fontId="15" fillId="0" borderId="19" xfId="8" applyFont="1" applyBorder="1" applyAlignment="1">
      <alignment horizontal="center" vertical="center" wrapText="1"/>
    </xf>
    <xf numFmtId="164" fontId="15" fillId="6" borderId="0" xfId="0" applyNumberFormat="1" applyFont="1" applyFill="1" applyAlignment="1">
      <alignment vertical="center"/>
    </xf>
    <xf numFmtId="4" fontId="5" fillId="25" borderId="5" xfId="0" applyNumberFormat="1" applyFont="1" applyFill="1" applyBorder="1" applyAlignment="1">
      <alignment vertical="center"/>
    </xf>
    <xf numFmtId="166" fontId="3" fillId="14" borderId="0" xfId="1" applyFont="1" applyFill="1" applyBorder="1" applyAlignment="1" applyProtection="1">
      <alignment vertical="center"/>
    </xf>
    <xf numFmtId="164" fontId="32" fillId="6" borderId="0" xfId="0" applyNumberFormat="1" applyFont="1" applyFill="1" applyAlignment="1">
      <alignment vertical="center"/>
    </xf>
    <xf numFmtId="9" fontId="32" fillId="6" borderId="0" xfId="3" applyFont="1" applyFill="1" applyBorder="1" applyAlignment="1" applyProtection="1">
      <alignment vertical="center"/>
    </xf>
    <xf numFmtId="0" fontId="13" fillId="6" borderId="0" xfId="0" applyFont="1" applyFill="1" applyAlignment="1">
      <alignment horizontal="justify" vertical="center"/>
    </xf>
    <xf numFmtId="0" fontId="15" fillId="0" borderId="0" xfId="0" applyFont="1" applyAlignment="1">
      <alignment horizontal="center" vertical="center"/>
    </xf>
    <xf numFmtId="0" fontId="0" fillId="0" borderId="0" xfId="0" applyAlignment="1">
      <alignment horizontal="center"/>
    </xf>
    <xf numFmtId="4" fontId="0" fillId="0" borderId="0" xfId="0" applyNumberFormat="1"/>
    <xf numFmtId="0" fontId="6" fillId="0" borderId="0" xfId="0" applyFont="1" applyAlignment="1">
      <alignment vertical="center"/>
    </xf>
    <xf numFmtId="164" fontId="6" fillId="0" borderId="0" xfId="0" applyNumberFormat="1" applyFont="1" applyAlignment="1">
      <alignment vertical="center"/>
    </xf>
    <xf numFmtId="0" fontId="66" fillId="0" borderId="0" xfId="0" applyFont="1" applyAlignment="1">
      <alignment horizontal="center" vertical="top"/>
    </xf>
    <xf numFmtId="0" fontId="66" fillId="0" borderId="0" xfId="0" applyFont="1" applyAlignment="1">
      <alignment vertical="center"/>
    </xf>
    <xf numFmtId="0" fontId="65" fillId="0" borderId="0" xfId="0" applyFont="1" applyAlignment="1">
      <alignment horizontal="left" vertical="center"/>
    </xf>
    <xf numFmtId="0" fontId="6" fillId="0" borderId="0" xfId="0" applyFont="1" applyAlignment="1">
      <alignment horizontal="left" vertical="center"/>
    </xf>
    <xf numFmtId="0" fontId="66" fillId="0" borderId="0" xfId="0" applyFont="1" applyAlignment="1">
      <alignment vertical="top"/>
    </xf>
    <xf numFmtId="164" fontId="65" fillId="28" borderId="16" xfId="0" applyNumberFormat="1" applyFont="1" applyFill="1" applyBorder="1" applyAlignment="1">
      <alignment horizontal="center" vertical="center" wrapText="1"/>
    </xf>
    <xf numFmtId="164" fontId="65" fillId="0" borderId="0" xfId="0" applyNumberFormat="1" applyFont="1" applyAlignment="1">
      <alignment horizontal="center" vertical="center"/>
    </xf>
    <xf numFmtId="164" fontId="6" fillId="0" borderId="16" xfId="0" applyNumberFormat="1" applyFont="1" applyBorder="1" applyAlignment="1">
      <alignment horizontal="center"/>
    </xf>
    <xf numFmtId="0" fontId="6" fillId="28" borderId="16" xfId="0" applyFont="1" applyFill="1" applyBorder="1"/>
    <xf numFmtId="0" fontId="6" fillId="28" borderId="15" xfId="0" applyFont="1" applyFill="1" applyBorder="1"/>
    <xf numFmtId="0" fontId="6" fillId="28" borderId="30" xfId="0" applyFont="1" applyFill="1" applyBorder="1"/>
    <xf numFmtId="0" fontId="6" fillId="28" borderId="21" xfId="0" applyFont="1" applyFill="1" applyBorder="1"/>
    <xf numFmtId="164" fontId="65" fillId="8" borderId="16" xfId="0" applyNumberFormat="1" applyFont="1" applyFill="1" applyBorder="1" applyAlignment="1">
      <alignment horizontal="center"/>
    </xf>
    <xf numFmtId="0" fontId="6" fillId="6" borderId="0" xfId="0" applyFont="1" applyFill="1" applyAlignment="1">
      <alignment horizontal="left" vertical="center"/>
    </xf>
    <xf numFmtId="0" fontId="67" fillId="6" borderId="0" xfId="0" applyFont="1" applyFill="1" applyAlignment="1">
      <alignment horizontal="center" vertical="center" wrapText="1"/>
    </xf>
    <xf numFmtId="0" fontId="65" fillId="6" borderId="0" xfId="0" applyFont="1" applyFill="1" applyAlignment="1">
      <alignment horizontal="center" vertical="center"/>
    </xf>
    <xf numFmtId="164" fontId="65" fillId="6" borderId="0" xfId="0" applyNumberFormat="1" applyFont="1" applyFill="1" applyAlignment="1">
      <alignment horizontal="center" vertical="center"/>
    </xf>
    <xf numFmtId="164" fontId="65" fillId="6" borderId="0" xfId="0" applyNumberFormat="1" applyFont="1" applyFill="1" applyAlignment="1">
      <alignment vertical="center"/>
    </xf>
    <xf numFmtId="0" fontId="6" fillId="6" borderId="0" xfId="0" applyFont="1" applyFill="1" applyAlignment="1">
      <alignment vertical="center"/>
    </xf>
    <xf numFmtId="164" fontId="6" fillId="0" borderId="0" xfId="0" applyNumberFormat="1" applyFont="1" applyAlignment="1">
      <alignment horizontal="center"/>
    </xf>
    <xf numFmtId="0" fontId="69" fillId="6" borderId="0" xfId="0" applyFont="1" applyFill="1" applyAlignment="1">
      <alignment horizontal="left" vertical="center" wrapText="1"/>
    </xf>
    <xf numFmtId="0" fontId="6" fillId="6" borderId="0" xfId="0" applyFont="1" applyFill="1" applyAlignment="1">
      <alignment horizontal="center" vertical="center" wrapText="1"/>
    </xf>
    <xf numFmtId="0" fontId="6" fillId="6" borderId="0" xfId="0" applyFont="1" applyFill="1"/>
    <xf numFmtId="164" fontId="6" fillId="6" borderId="0" xfId="0" applyNumberFormat="1" applyFont="1" applyFill="1" applyAlignment="1">
      <alignment horizontal="center"/>
    </xf>
    <xf numFmtId="164" fontId="6" fillId="6" borderId="0" xfId="0" applyNumberFormat="1" applyFont="1" applyFill="1"/>
    <xf numFmtId="0" fontId="6" fillId="27" borderId="16" xfId="0" applyFont="1" applyFill="1" applyBorder="1"/>
    <xf numFmtId="0" fontId="6" fillId="27" borderId="15" xfId="0" applyFont="1" applyFill="1" applyBorder="1"/>
    <xf numFmtId="0" fontId="6" fillId="27" borderId="30" xfId="0" applyFont="1" applyFill="1" applyBorder="1"/>
    <xf numFmtId="0" fontId="6" fillId="27" borderId="21" xfId="0" applyFont="1" applyFill="1" applyBorder="1"/>
    <xf numFmtId="0" fontId="6" fillId="0" borderId="0" xfId="0" applyFont="1" applyAlignment="1">
      <alignment horizontal="left"/>
    </xf>
    <xf numFmtId="0" fontId="6" fillId="6" borderId="0" xfId="0" applyFont="1" applyFill="1" applyAlignment="1">
      <alignment horizontal="right" indent="1"/>
    </xf>
    <xf numFmtId="164" fontId="6" fillId="0" borderId="0" xfId="0" applyNumberFormat="1" applyFont="1"/>
    <xf numFmtId="0" fontId="6" fillId="0" borderId="0" xfId="0" applyFont="1" applyAlignment="1">
      <alignment horizontal="right" indent="1"/>
    </xf>
    <xf numFmtId="186" fontId="65" fillId="0" borderId="0" xfId="0" applyNumberFormat="1" applyFont="1" applyAlignment="1">
      <alignment horizontal="center" vertical="center"/>
    </xf>
    <xf numFmtId="0" fontId="70" fillId="0" borderId="0" xfId="0" applyFont="1"/>
    <xf numFmtId="0" fontId="70" fillId="0" borderId="0" xfId="0" applyFont="1" applyAlignment="1">
      <alignment horizontal="center"/>
    </xf>
    <xf numFmtId="188" fontId="6" fillId="0" borderId="0" xfId="0" applyNumberFormat="1" applyFont="1" applyAlignment="1">
      <alignment horizontal="center"/>
    </xf>
    <xf numFmtId="0" fontId="71" fillId="0" borderId="0" xfId="0" applyFont="1" applyAlignment="1">
      <alignment horizontal="left" vertical="center"/>
    </xf>
    <xf numFmtId="0" fontId="71" fillId="0" borderId="0" xfId="0" applyFont="1" applyAlignment="1">
      <alignment horizontal="left"/>
    </xf>
    <xf numFmtId="49" fontId="71" fillId="0" borderId="18" xfId="0" applyNumberFormat="1" applyFont="1" applyBorder="1"/>
    <xf numFmtId="49" fontId="71" fillId="0" borderId="15" xfId="0" applyNumberFormat="1" applyFont="1" applyBorder="1" applyAlignment="1">
      <alignment horizontal="center"/>
    </xf>
    <xf numFmtId="49" fontId="71" fillId="0" borderId="30" xfId="0" applyNumberFormat="1" applyFont="1" applyBorder="1"/>
    <xf numFmtId="49" fontId="71" fillId="0" borderId="21" xfId="0" applyNumberFormat="1" applyFont="1" applyBorder="1"/>
    <xf numFmtId="0" fontId="71" fillId="0" borderId="0" xfId="0" applyFont="1" applyAlignment="1">
      <alignment vertical="center"/>
    </xf>
    <xf numFmtId="164" fontId="72" fillId="28" borderId="16" xfId="0" applyNumberFormat="1" applyFont="1" applyFill="1" applyBorder="1" applyAlignment="1">
      <alignment horizontal="center" vertical="center" wrapText="1"/>
    </xf>
    <xf numFmtId="164" fontId="6" fillId="6" borderId="40" xfId="0" applyNumberFormat="1" applyFont="1" applyFill="1" applyBorder="1" applyAlignment="1">
      <alignment horizontal="center"/>
    </xf>
    <xf numFmtId="0" fontId="6" fillId="28" borderId="18" xfId="0" applyFont="1" applyFill="1" applyBorder="1"/>
    <xf numFmtId="0" fontId="6" fillId="0" borderId="0" xfId="0" applyFont="1" applyAlignment="1">
      <alignment horizontal="left" vertical="center" wrapText="1"/>
    </xf>
    <xf numFmtId="0" fontId="6" fillId="0" borderId="0" xfId="0" applyFont="1" applyAlignment="1">
      <alignment horizontal="center" vertical="center" wrapText="1"/>
    </xf>
    <xf numFmtId="164" fontId="73" fillId="28" borderId="39" xfId="0" applyNumberFormat="1" applyFont="1" applyFill="1" applyBorder="1" applyAlignment="1">
      <alignment horizontal="center" vertical="center" wrapText="1"/>
    </xf>
    <xf numFmtId="164" fontId="6" fillId="8" borderId="16" xfId="0" applyNumberFormat="1" applyFont="1" applyFill="1" applyBorder="1" applyAlignment="1">
      <alignment horizontal="center"/>
    </xf>
    <xf numFmtId="0" fontId="65" fillId="0" borderId="0" xfId="0" applyFont="1" applyAlignment="1">
      <alignment vertical="center"/>
    </xf>
    <xf numFmtId="0" fontId="6" fillId="0" borderId="0" xfId="0" applyFont="1" applyAlignment="1">
      <alignment horizontal="left" vertical="center" wrapText="1" indent="15"/>
    </xf>
    <xf numFmtId="0" fontId="66" fillId="19" borderId="18" xfId="0" applyFont="1" applyFill="1" applyBorder="1" applyAlignment="1">
      <alignment vertical="center" wrapText="1"/>
    </xf>
    <xf numFmtId="0" fontId="66" fillId="19" borderId="36" xfId="0" applyFont="1" applyFill="1" applyBorder="1" applyAlignment="1">
      <alignment vertical="center" wrapText="1"/>
    </xf>
    <xf numFmtId="2" fontId="6" fillId="0" borderId="16" xfId="0" applyNumberFormat="1" applyFont="1" applyBorder="1" applyAlignment="1">
      <alignment vertical="center"/>
    </xf>
    <xf numFmtId="0" fontId="6" fillId="0" borderId="16" xfId="0" applyFont="1" applyBorder="1" applyAlignment="1">
      <alignment vertical="center"/>
    </xf>
    <xf numFmtId="2" fontId="6" fillId="6" borderId="16" xfId="0" applyNumberFormat="1" applyFont="1" applyFill="1" applyBorder="1" applyAlignment="1">
      <alignment vertical="center"/>
    </xf>
    <xf numFmtId="166" fontId="6" fillId="0" borderId="16" xfId="0" applyNumberFormat="1" applyFont="1" applyBorder="1" applyAlignment="1">
      <alignment vertical="center"/>
    </xf>
    <xf numFmtId="0" fontId="6" fillId="18" borderId="16" xfId="0" applyFont="1" applyFill="1" applyBorder="1" applyAlignment="1">
      <alignment horizontal="center" vertical="center"/>
    </xf>
    <xf numFmtId="166" fontId="6" fillId="6" borderId="16" xfId="0" applyNumberFormat="1" applyFont="1" applyFill="1" applyBorder="1" applyAlignment="1">
      <alignment vertical="center"/>
    </xf>
    <xf numFmtId="192" fontId="6" fillId="0" borderId="16" xfId="0" applyNumberFormat="1" applyFont="1" applyBorder="1" applyAlignment="1">
      <alignment vertical="center"/>
    </xf>
    <xf numFmtId="4" fontId="6" fillId="0" borderId="16" xfId="0" applyNumberFormat="1" applyFont="1" applyBorder="1" applyAlignment="1">
      <alignment vertical="center"/>
    </xf>
    <xf numFmtId="164" fontId="6" fillId="0" borderId="16" xfId="0" applyNumberFormat="1" applyFont="1" applyBorder="1" applyAlignment="1">
      <alignment vertical="center"/>
    </xf>
    <xf numFmtId="4" fontId="6" fillId="0" borderId="0" xfId="0" applyNumberFormat="1" applyFont="1" applyAlignment="1">
      <alignment vertical="center"/>
    </xf>
    <xf numFmtId="2" fontId="65" fillId="11" borderId="16" xfId="0" applyNumberFormat="1" applyFont="1" applyFill="1" applyBorder="1" applyAlignment="1">
      <alignment vertical="center"/>
    </xf>
    <xf numFmtId="166" fontId="65" fillId="11" borderId="16" xfId="0" applyNumberFormat="1" applyFont="1" applyFill="1" applyBorder="1" applyAlignment="1">
      <alignment vertical="center"/>
    </xf>
    <xf numFmtId="0" fontId="66" fillId="19" borderId="15" xfId="0" applyFont="1" applyFill="1" applyBorder="1" applyAlignment="1">
      <alignment vertical="center"/>
    </xf>
    <xf numFmtId="0" fontId="66" fillId="19" borderId="30" xfId="0" applyFont="1" applyFill="1" applyBorder="1" applyAlignment="1">
      <alignment vertical="center"/>
    </xf>
    <xf numFmtId="0" fontId="66" fillId="19" borderId="30" xfId="0" applyFont="1" applyFill="1" applyBorder="1" applyAlignment="1">
      <alignment vertical="center" wrapText="1"/>
    </xf>
    <xf numFmtId="2" fontId="66" fillId="19" borderId="21" xfId="0" applyNumberFormat="1" applyFont="1" applyFill="1" applyBorder="1" applyAlignment="1">
      <alignment vertical="center" wrapText="1"/>
    </xf>
    <xf numFmtId="0" fontId="66" fillId="19" borderId="21" xfId="0" applyFont="1" applyFill="1" applyBorder="1" applyAlignment="1">
      <alignment vertical="center" wrapText="1"/>
    </xf>
    <xf numFmtId="166" fontId="6" fillId="0" borderId="0" xfId="0" applyNumberFormat="1" applyFont="1" applyAlignment="1">
      <alignment vertical="center"/>
    </xf>
    <xf numFmtId="4" fontId="6" fillId="0" borderId="16" xfId="0" applyNumberFormat="1" applyFont="1" applyBorder="1" applyAlignment="1">
      <alignment horizontal="center" vertical="center"/>
    </xf>
    <xf numFmtId="0" fontId="66" fillId="19" borderId="15" xfId="0" applyFont="1" applyFill="1" applyBorder="1" applyAlignment="1">
      <alignment vertical="center" wrapText="1"/>
    </xf>
    <xf numFmtId="0" fontId="66" fillId="30" borderId="30" xfId="0" applyFont="1" applyFill="1" applyBorder="1" applyAlignment="1">
      <alignment vertical="center" wrapText="1"/>
    </xf>
    <xf numFmtId="166" fontId="70" fillId="0" borderId="16" xfId="0" applyNumberFormat="1" applyFont="1" applyBorder="1" applyAlignment="1">
      <alignment vertical="center"/>
    </xf>
    <xf numFmtId="166" fontId="77" fillId="0" borderId="16" xfId="0" applyNumberFormat="1" applyFont="1" applyBorder="1" applyAlignment="1">
      <alignment vertical="center"/>
    </xf>
    <xf numFmtId="166" fontId="66" fillId="11" borderId="16" xfId="0" applyNumberFormat="1" applyFont="1" applyFill="1" applyBorder="1" applyAlignment="1">
      <alignment vertical="center"/>
    </xf>
    <xf numFmtId="166" fontId="77" fillId="0" borderId="16" xfId="0" applyNumberFormat="1" applyFont="1" applyBorder="1" applyAlignment="1">
      <alignment horizontal="center" vertical="center"/>
    </xf>
    <xf numFmtId="166" fontId="70" fillId="0" borderId="16" xfId="0" applyNumberFormat="1" applyFont="1" applyBorder="1" applyAlignment="1">
      <alignment horizontal="center" vertical="center"/>
    </xf>
    <xf numFmtId="166" fontId="66" fillId="11" borderId="16" xfId="0" applyNumberFormat="1" applyFont="1" applyFill="1" applyBorder="1" applyAlignment="1">
      <alignment horizontal="center" vertical="center"/>
    </xf>
    <xf numFmtId="164" fontId="65" fillId="24" borderId="16" xfId="0" applyNumberFormat="1" applyFont="1" applyFill="1" applyBorder="1" applyAlignment="1">
      <alignment horizontal="center" vertical="center"/>
    </xf>
    <xf numFmtId="1" fontId="78" fillId="24" borderId="16" xfId="1" applyNumberFormat="1" applyFont="1" applyFill="1" applyBorder="1" applyAlignment="1" applyProtection="1">
      <alignment horizontal="center" vertical="center"/>
    </xf>
    <xf numFmtId="164" fontId="65" fillId="24" borderId="19" xfId="0" applyNumberFormat="1" applyFont="1" applyFill="1" applyBorder="1" applyAlignment="1">
      <alignment vertical="center"/>
    </xf>
    <xf numFmtId="1" fontId="65" fillId="24" borderId="16" xfId="0" applyNumberFormat="1" applyFont="1" applyFill="1" applyBorder="1" applyAlignment="1">
      <alignment horizontal="center" vertical="center"/>
    </xf>
    <xf numFmtId="1" fontId="6" fillId="8" borderId="0" xfId="0" applyNumberFormat="1" applyFont="1" applyFill="1" applyAlignment="1">
      <alignment horizontal="center" vertical="center"/>
    </xf>
    <xf numFmtId="1" fontId="6" fillId="0" borderId="0" xfId="0" applyNumberFormat="1" applyFont="1" applyAlignment="1">
      <alignment vertical="center"/>
    </xf>
    <xf numFmtId="0" fontId="0" fillId="0" borderId="18" xfId="0" applyBorder="1"/>
    <xf numFmtId="166" fontId="84" fillId="36" borderId="8" xfId="1" applyFont="1" applyFill="1" applyBorder="1" applyAlignment="1" applyProtection="1">
      <alignment vertical="center"/>
    </xf>
    <xf numFmtId="0" fontId="82" fillId="0" borderId="16" xfId="8" applyFont="1" applyBorder="1" applyAlignment="1">
      <alignment horizontal="center" vertical="center" wrapText="1"/>
    </xf>
    <xf numFmtId="170" fontId="9" fillId="8" borderId="16" xfId="0" applyNumberFormat="1" applyFont="1" applyFill="1" applyBorder="1" applyAlignment="1">
      <alignment horizontal="justify" vertical="center"/>
    </xf>
    <xf numFmtId="0" fontId="87" fillId="0" borderId="0" xfId="0" applyFont="1"/>
    <xf numFmtId="0" fontId="86" fillId="3" borderId="2" xfId="0" applyFont="1" applyFill="1" applyBorder="1" applyAlignment="1">
      <alignment horizontal="center" vertical="center"/>
    </xf>
    <xf numFmtId="0" fontId="86" fillId="3" borderId="3" xfId="0" applyFont="1" applyFill="1" applyBorder="1" applyAlignment="1">
      <alignment horizontal="center" vertical="center"/>
    </xf>
    <xf numFmtId="0" fontId="86" fillId="3" borderId="4" xfId="0" applyFont="1" applyFill="1" applyBorder="1" applyAlignment="1">
      <alignment horizontal="center" vertical="center"/>
    </xf>
    <xf numFmtId="0" fontId="86" fillId="3" borderId="5" xfId="0" applyFont="1" applyFill="1" applyBorder="1" applyAlignment="1">
      <alignment horizontal="center" vertical="center"/>
    </xf>
    <xf numFmtId="0" fontId="84" fillId="0" borderId="6" xfId="0" applyFont="1" applyBorder="1" applyAlignment="1">
      <alignment vertical="center"/>
    </xf>
    <xf numFmtId="166" fontId="84" fillId="0" borderId="7" xfId="1" applyFont="1" applyBorder="1" applyAlignment="1" applyProtection="1">
      <alignment horizontal="center" vertical="center"/>
    </xf>
    <xf numFmtId="166" fontId="84" fillId="0" borderId="7" xfId="1" applyFont="1" applyBorder="1" applyAlignment="1" applyProtection="1">
      <alignment vertical="center"/>
    </xf>
    <xf numFmtId="166" fontId="84" fillId="0" borderId="8" xfId="1" applyFont="1" applyBorder="1" applyAlignment="1" applyProtection="1">
      <alignment vertical="center"/>
    </xf>
    <xf numFmtId="166" fontId="84" fillId="0" borderId="9" xfId="1" applyFont="1" applyBorder="1" applyAlignment="1" applyProtection="1">
      <alignment vertical="center"/>
    </xf>
    <xf numFmtId="0" fontId="84" fillId="0" borderId="10" xfId="0" applyFont="1" applyBorder="1" applyAlignment="1">
      <alignment vertical="center"/>
    </xf>
    <xf numFmtId="166" fontId="84" fillId="0" borderId="11" xfId="1" applyFont="1" applyBorder="1" applyAlignment="1" applyProtection="1">
      <alignment horizontal="center" vertical="center"/>
    </xf>
    <xf numFmtId="166" fontId="84" fillId="0" borderId="11" xfId="1" applyFont="1" applyBorder="1" applyAlignment="1" applyProtection="1">
      <alignment vertical="center"/>
    </xf>
    <xf numFmtId="166" fontId="84" fillId="0" borderId="12" xfId="1" applyFont="1" applyBorder="1" applyAlignment="1" applyProtection="1">
      <alignment vertical="center"/>
    </xf>
    <xf numFmtId="166" fontId="84" fillId="0" borderId="13" xfId="1" applyFont="1" applyBorder="1" applyAlignment="1" applyProtection="1">
      <alignment vertical="center"/>
    </xf>
    <xf numFmtId="0" fontId="88" fillId="0" borderId="0" xfId="0" applyFont="1" applyAlignment="1">
      <alignment vertical="center"/>
    </xf>
    <xf numFmtId="4" fontId="88" fillId="0" borderId="0" xfId="0" applyNumberFormat="1" applyFont="1" applyAlignment="1">
      <alignment horizontal="center" vertical="center"/>
    </xf>
    <xf numFmtId="0" fontId="89" fillId="4" borderId="15" xfId="0" applyFont="1" applyFill="1" applyBorder="1" applyAlignment="1">
      <alignment vertical="center"/>
    </xf>
    <xf numFmtId="0" fontId="89" fillId="0" borderId="15" xfId="0" applyFont="1" applyBorder="1" applyAlignment="1">
      <alignment horizontal="center" vertical="center"/>
    </xf>
    <xf numFmtId="0" fontId="87" fillId="5" borderId="32" xfId="0" applyFont="1" applyFill="1" applyBorder="1" applyAlignment="1">
      <alignment horizontal="center" vertical="center" wrapText="1"/>
    </xf>
    <xf numFmtId="0" fontId="89" fillId="4" borderId="16" xfId="0" applyFont="1" applyFill="1" applyBorder="1" applyAlignment="1">
      <alignment vertical="center"/>
    </xf>
    <xf numFmtId="167" fontId="89" fillId="0" borderId="16" xfId="0" applyNumberFormat="1" applyFont="1" applyBorder="1" applyAlignment="1">
      <alignment horizontal="center" vertical="center"/>
    </xf>
    <xf numFmtId="0" fontId="87" fillId="6" borderId="0" xfId="0" applyFont="1" applyFill="1"/>
    <xf numFmtId="168" fontId="89" fillId="0" borderId="16" xfId="0" applyNumberFormat="1" applyFont="1" applyBorder="1" applyAlignment="1">
      <alignment horizontal="center" vertical="center"/>
    </xf>
    <xf numFmtId="168" fontId="89" fillId="0" borderId="15" xfId="0" applyNumberFormat="1" applyFont="1" applyBorder="1" applyAlignment="1">
      <alignment horizontal="center" vertical="center"/>
    </xf>
    <xf numFmtId="9" fontId="89" fillId="0" borderId="16" xfId="0" applyNumberFormat="1" applyFont="1" applyBorder="1" applyAlignment="1">
      <alignment horizontal="center" vertical="center"/>
    </xf>
    <xf numFmtId="9" fontId="89" fillId="0" borderId="15" xfId="0" applyNumberFormat="1" applyFont="1" applyBorder="1" applyAlignment="1">
      <alignment horizontal="center" vertical="center"/>
    </xf>
    <xf numFmtId="0" fontId="89" fillId="0" borderId="0" xfId="0" applyFont="1"/>
    <xf numFmtId="0" fontId="89" fillId="0" borderId="0" xfId="0" applyFont="1" applyAlignment="1">
      <alignment horizontal="center"/>
    </xf>
    <xf numFmtId="169" fontId="89" fillId="0" borderId="16" xfId="0" applyNumberFormat="1" applyFont="1" applyBorder="1" applyAlignment="1">
      <alignment horizontal="center" vertical="center"/>
    </xf>
    <xf numFmtId="169" fontId="89" fillId="0" borderId="15" xfId="0" applyNumberFormat="1" applyFont="1" applyBorder="1" applyAlignment="1">
      <alignment horizontal="center" vertical="center"/>
    </xf>
    <xf numFmtId="169" fontId="89" fillId="0" borderId="7" xfId="0" applyNumberFormat="1" applyFont="1" applyBorder="1" applyAlignment="1">
      <alignment horizontal="center" vertical="center"/>
    </xf>
    <xf numFmtId="169" fontId="89" fillId="0" borderId="8" xfId="0" applyNumberFormat="1" applyFont="1" applyBorder="1" applyAlignment="1">
      <alignment horizontal="center" vertical="center"/>
    </xf>
    <xf numFmtId="0" fontId="87" fillId="40" borderId="16" xfId="0" applyFont="1" applyFill="1" applyBorder="1"/>
    <xf numFmtId="0" fontId="87" fillId="0" borderId="16" xfId="0" applyFont="1" applyBorder="1"/>
    <xf numFmtId="193" fontId="87" fillId="0" borderId="15" xfId="0" applyNumberFormat="1" applyFont="1" applyBorder="1" applyAlignment="1">
      <alignment horizontal="center"/>
    </xf>
    <xf numFmtId="193" fontId="87" fillId="0" borderId="0" xfId="0" applyNumberFormat="1" applyFont="1" applyAlignment="1">
      <alignment horizontal="center"/>
    </xf>
    <xf numFmtId="0" fontId="87" fillId="0" borderId="0" xfId="0" applyFont="1" applyAlignment="1">
      <alignment wrapText="1"/>
    </xf>
    <xf numFmtId="0" fontId="87" fillId="0" borderId="0" xfId="0" applyFont="1" applyAlignment="1">
      <alignment horizontal="center" vertical="center" wrapText="1"/>
    </xf>
    <xf numFmtId="165" fontId="90" fillId="0" borderId="16" xfId="2" applyNumberFormat="1" applyFont="1" applyBorder="1" applyAlignment="1" applyProtection="1">
      <alignment horizontal="center" vertical="center" wrapText="1"/>
    </xf>
    <xf numFmtId="0" fontId="86" fillId="4" borderId="14" xfId="0" applyFont="1" applyFill="1" applyBorder="1" applyAlignment="1">
      <alignment horizontal="justify" vertical="center"/>
    </xf>
    <xf numFmtId="0" fontId="87" fillId="5" borderId="49" xfId="0" applyFont="1" applyFill="1" applyBorder="1" applyAlignment="1">
      <alignment horizontal="center" vertical="center" wrapText="1"/>
    </xf>
    <xf numFmtId="0" fontId="87" fillId="5" borderId="50" xfId="0" applyFont="1" applyFill="1" applyBorder="1" applyAlignment="1">
      <alignment horizontal="center" vertical="center" wrapText="1"/>
    </xf>
    <xf numFmtId="0" fontId="87" fillId="5" borderId="51" xfId="0" applyFont="1" applyFill="1" applyBorder="1" applyAlignment="1">
      <alignment horizontal="center" vertical="center" wrapText="1"/>
    </xf>
    <xf numFmtId="0" fontId="87" fillId="5" borderId="52" xfId="0" applyFont="1" applyFill="1" applyBorder="1" applyAlignment="1">
      <alignment horizontal="center" vertical="center" wrapText="1"/>
    </xf>
    <xf numFmtId="0" fontId="87" fillId="5" borderId="53" xfId="0" applyFont="1" applyFill="1" applyBorder="1" applyAlignment="1">
      <alignment horizontal="center" vertical="center" wrapText="1"/>
    </xf>
    <xf numFmtId="0" fontId="87" fillId="5" borderId="54" xfId="0" applyFont="1" applyFill="1" applyBorder="1" applyAlignment="1">
      <alignment horizontal="center" vertical="center" wrapText="1"/>
    </xf>
    <xf numFmtId="0" fontId="86" fillId="0" borderId="0" xfId="0" applyFont="1" applyAlignment="1">
      <alignment horizontal="center"/>
    </xf>
    <xf numFmtId="0" fontId="84" fillId="0" borderId="0" xfId="0" applyFont="1" applyAlignment="1">
      <alignment horizontal="center" vertical="center"/>
    </xf>
    <xf numFmtId="0" fontId="86" fillId="2" borderId="0" xfId="0" applyFont="1" applyFill="1" applyAlignment="1">
      <alignment horizontal="center" vertical="center"/>
    </xf>
    <xf numFmtId="0" fontId="87" fillId="5" borderId="31" xfId="0" applyFont="1" applyFill="1" applyBorder="1" applyAlignment="1">
      <alignment horizontal="center" vertical="center" wrapText="1"/>
    </xf>
    <xf numFmtId="0" fontId="87" fillId="5" borderId="32" xfId="0" applyFont="1" applyFill="1" applyBorder="1" applyAlignment="1">
      <alignment horizontal="center" vertical="center" wrapText="1"/>
    </xf>
    <xf numFmtId="0" fontId="87" fillId="5" borderId="22" xfId="0" applyFont="1" applyFill="1" applyBorder="1" applyAlignment="1">
      <alignment horizontal="center" vertical="center" wrapText="1"/>
    </xf>
    <xf numFmtId="0" fontId="87" fillId="5" borderId="48" xfId="0" applyFont="1" applyFill="1" applyBorder="1" applyAlignment="1">
      <alignment horizontal="center" vertical="center" wrapText="1"/>
    </xf>
    <xf numFmtId="0" fontId="87" fillId="5" borderId="23" xfId="0" applyFont="1" applyFill="1" applyBorder="1" applyAlignment="1">
      <alignment horizontal="center" vertical="center" wrapText="1"/>
    </xf>
    <xf numFmtId="0" fontId="87" fillId="5" borderId="24" xfId="0" applyFont="1" applyFill="1" applyBorder="1" applyAlignment="1">
      <alignment horizontal="center" vertical="center" wrapText="1"/>
    </xf>
    <xf numFmtId="0" fontId="87" fillId="5" borderId="0" xfId="0" applyFont="1" applyFill="1" applyAlignment="1">
      <alignment horizontal="center" vertical="center" wrapText="1"/>
    </xf>
    <xf numFmtId="0" fontId="87" fillId="5" borderId="25" xfId="0" applyFont="1" applyFill="1" applyBorder="1" applyAlignment="1">
      <alignment horizontal="center" vertical="center" wrapText="1"/>
    </xf>
    <xf numFmtId="0" fontId="87" fillId="5" borderId="26" xfId="0" applyFont="1" applyFill="1" applyBorder="1" applyAlignment="1">
      <alignment horizontal="center" vertical="center" wrapText="1"/>
    </xf>
    <xf numFmtId="0" fontId="87" fillId="5" borderId="1" xfId="0" applyFont="1" applyFill="1" applyBorder="1" applyAlignment="1">
      <alignment horizontal="center" vertical="center" wrapText="1"/>
    </xf>
    <xf numFmtId="0" fontId="87" fillId="5" borderId="27" xfId="0" applyFont="1" applyFill="1" applyBorder="1" applyAlignment="1">
      <alignment horizontal="center" vertical="center" wrapText="1"/>
    </xf>
    <xf numFmtId="0" fontId="87" fillId="37" borderId="22" xfId="0" applyFont="1" applyFill="1" applyBorder="1" applyAlignment="1">
      <alignment horizontal="center" vertical="center" wrapText="1"/>
    </xf>
    <xf numFmtId="0" fontId="87" fillId="37" borderId="48" xfId="0" applyFont="1" applyFill="1" applyBorder="1" applyAlignment="1">
      <alignment horizontal="center" vertical="center" wrapText="1"/>
    </xf>
    <xf numFmtId="0" fontId="87" fillId="37" borderId="23" xfId="0" applyFont="1" applyFill="1" applyBorder="1" applyAlignment="1">
      <alignment horizontal="center" vertical="center" wrapText="1"/>
    </xf>
    <xf numFmtId="0" fontId="87" fillId="37" borderId="24" xfId="0" applyFont="1" applyFill="1" applyBorder="1" applyAlignment="1">
      <alignment horizontal="center" vertical="center" wrapText="1"/>
    </xf>
    <xf numFmtId="0" fontId="87" fillId="37" borderId="0" xfId="0" applyFont="1" applyFill="1" applyAlignment="1">
      <alignment horizontal="center" vertical="center" wrapText="1"/>
    </xf>
    <xf numFmtId="0" fontId="87" fillId="37" borderId="25" xfId="0" applyFont="1" applyFill="1" applyBorder="1" applyAlignment="1">
      <alignment horizontal="center" vertical="center" wrapText="1"/>
    </xf>
    <xf numFmtId="0" fontId="87" fillId="37" borderId="26" xfId="0" applyFont="1" applyFill="1" applyBorder="1" applyAlignment="1">
      <alignment horizontal="center" vertical="center" wrapText="1"/>
    </xf>
    <xf numFmtId="0" fontId="87" fillId="37" borderId="1" xfId="0" applyFont="1" applyFill="1" applyBorder="1" applyAlignment="1">
      <alignment horizontal="center" vertical="center" wrapText="1"/>
    </xf>
    <xf numFmtId="0" fontId="87" fillId="37" borderId="27" xfId="0" applyFont="1" applyFill="1" applyBorder="1" applyAlignment="1">
      <alignment horizontal="center" vertical="center" wrapText="1"/>
    </xf>
    <xf numFmtId="0" fontId="9" fillId="0" borderId="0" xfId="0" applyFont="1" applyAlignment="1">
      <alignment horizontal="center" wrapText="1"/>
    </xf>
    <xf numFmtId="0" fontId="10" fillId="9" borderId="17" xfId="0" applyFont="1" applyFill="1" applyBorder="1" applyAlignment="1">
      <alignment horizontal="center" vertical="top" wrapText="1"/>
    </xf>
    <xf numFmtId="0" fontId="7" fillId="9" borderId="17" xfId="0" applyFont="1" applyFill="1" applyBorder="1" applyAlignment="1">
      <alignment horizontal="center" vertical="center" wrapText="1"/>
    </xf>
    <xf numFmtId="0" fontId="11" fillId="7" borderId="0" xfId="0" applyFont="1" applyFill="1" applyAlignment="1">
      <alignment horizontal="center" vertical="center"/>
    </xf>
    <xf numFmtId="0" fontId="8" fillId="6" borderId="18" xfId="0" applyFont="1" applyFill="1" applyBorder="1" applyAlignment="1">
      <alignment horizontal="center" vertical="center"/>
    </xf>
    <xf numFmtId="0" fontId="11" fillId="7" borderId="16" xfId="8" applyFont="1" applyFill="1" applyBorder="1" applyAlignment="1">
      <alignment horizontal="center" vertical="center" wrapText="1"/>
    </xf>
    <xf numFmtId="165" fontId="11" fillId="7" borderId="16" xfId="2" applyNumberFormat="1" applyFont="1" applyFill="1" applyBorder="1" applyAlignment="1" applyProtection="1">
      <alignment horizontal="center" vertical="center" wrapText="1"/>
    </xf>
    <xf numFmtId="0" fontId="8" fillId="6" borderId="0" xfId="0" applyFont="1" applyFill="1" applyAlignment="1">
      <alignment horizontal="center" vertical="center"/>
    </xf>
    <xf numFmtId="0" fontId="7" fillId="6" borderId="0" xfId="0" applyFont="1" applyFill="1" applyAlignment="1">
      <alignment horizontal="center"/>
    </xf>
    <xf numFmtId="0" fontId="7" fillId="0" borderId="0" xfId="0" applyFont="1" applyAlignment="1">
      <alignment horizontal="center" vertical="center"/>
    </xf>
    <xf numFmtId="0" fontId="8" fillId="6" borderId="16" xfId="0" applyFont="1" applyFill="1" applyBorder="1" applyAlignment="1">
      <alignment horizontal="right"/>
    </xf>
    <xf numFmtId="0" fontId="7" fillId="6" borderId="17" xfId="0" applyFont="1" applyFill="1" applyBorder="1" applyAlignment="1">
      <alignment horizontal="right" vertical="center"/>
    </xf>
    <xf numFmtId="0" fontId="6" fillId="0" borderId="0" xfId="0" applyFont="1" applyAlignment="1">
      <alignment horizontal="left" wrapText="1"/>
    </xf>
    <xf numFmtId="0" fontId="85" fillId="38" borderId="22" xfId="0" applyFont="1" applyFill="1" applyBorder="1" applyAlignment="1">
      <alignment horizontal="center" vertical="center"/>
    </xf>
    <xf numFmtId="0" fontId="85" fillId="38" borderId="48" xfId="0" applyFont="1" applyFill="1" applyBorder="1" applyAlignment="1">
      <alignment horizontal="center" vertical="center"/>
    </xf>
    <xf numFmtId="0" fontId="85" fillId="38" borderId="23" xfId="0" applyFont="1" applyFill="1" applyBorder="1" applyAlignment="1">
      <alignment horizontal="center" vertical="center"/>
    </xf>
    <xf numFmtId="0" fontId="85" fillId="38" borderId="26" xfId="0" applyFont="1" applyFill="1" applyBorder="1" applyAlignment="1">
      <alignment horizontal="center" vertical="center"/>
    </xf>
    <xf numFmtId="0" fontId="85" fillId="38" borderId="1" xfId="0" applyFont="1" applyFill="1" applyBorder="1" applyAlignment="1">
      <alignment horizontal="center" vertical="center"/>
    </xf>
    <xf numFmtId="0" fontId="85" fillId="38" borderId="27" xfId="0" applyFont="1" applyFill="1" applyBorder="1" applyAlignment="1">
      <alignment horizontal="center" vertical="center"/>
    </xf>
    <xf numFmtId="0" fontId="7" fillId="6" borderId="0" xfId="0" applyFont="1" applyFill="1" applyAlignment="1">
      <alignment horizontal="center" vertical="center"/>
    </xf>
    <xf numFmtId="0" fontId="8" fillId="8" borderId="16" xfId="0" applyFont="1" applyFill="1" applyBorder="1" applyAlignment="1">
      <alignment horizontal="right"/>
    </xf>
    <xf numFmtId="0" fontId="8" fillId="8" borderId="16" xfId="0" applyFont="1" applyFill="1" applyBorder="1" applyAlignment="1">
      <alignment horizontal="right" vertical="center"/>
    </xf>
    <xf numFmtId="0" fontId="9" fillId="6" borderId="18" xfId="0" applyFont="1" applyFill="1" applyBorder="1" applyAlignment="1">
      <alignment horizontal="center" vertical="center"/>
    </xf>
    <xf numFmtId="0" fontId="0" fillId="0" borderId="16" xfId="0" applyBorder="1" applyAlignment="1">
      <alignment horizontal="center" vertical="center" textRotation="90" wrapText="1"/>
    </xf>
    <xf numFmtId="1" fontId="0" fillId="0" borderId="16" xfId="0" applyNumberFormat="1" applyBorder="1" applyAlignment="1">
      <alignment horizontal="center" vertical="center" wrapText="1"/>
    </xf>
    <xf numFmtId="0" fontId="12" fillId="0" borderId="16" xfId="0" applyFont="1" applyBorder="1" applyAlignment="1">
      <alignment horizontal="right" vertical="center" wrapText="1"/>
    </xf>
    <xf numFmtId="174" fontId="80" fillId="0" borderId="16" xfId="2" applyNumberFormat="1" applyBorder="1" applyAlignment="1" applyProtection="1">
      <alignment horizontal="center" vertical="center" wrapText="1"/>
    </xf>
    <xf numFmtId="1" fontId="0" fillId="6" borderId="16" xfId="0" applyNumberFormat="1" applyFill="1" applyBorder="1" applyAlignment="1">
      <alignment horizontal="center" vertical="center" wrapText="1"/>
    </xf>
    <xf numFmtId="174" fontId="80" fillId="6" borderId="0" xfId="2" applyNumberFormat="1" applyFill="1" applyBorder="1" applyAlignment="1" applyProtection="1">
      <alignment horizontal="center" vertical="center" wrapText="1"/>
    </xf>
    <xf numFmtId="0" fontId="12" fillId="6" borderId="0" xfId="0" applyFont="1" applyFill="1" applyAlignment="1">
      <alignment horizontal="right" vertical="center" wrapText="1"/>
    </xf>
    <xf numFmtId="0" fontId="0" fillId="6" borderId="16" xfId="0" applyFill="1" applyBorder="1" applyAlignment="1">
      <alignment horizontal="center" vertical="center" wrapText="1"/>
    </xf>
    <xf numFmtId="0" fontId="0" fillId="0" borderId="16" xfId="0" applyBorder="1" applyAlignment="1">
      <alignment horizontal="center" vertical="center" wrapText="1"/>
    </xf>
    <xf numFmtId="0" fontId="83" fillId="39" borderId="22" xfId="0" applyFont="1" applyFill="1" applyBorder="1" applyAlignment="1">
      <alignment horizontal="center" vertical="center" wrapText="1"/>
    </xf>
    <xf numFmtId="0" fontId="83" fillId="39" borderId="48" xfId="0" applyFont="1" applyFill="1" applyBorder="1" applyAlignment="1">
      <alignment horizontal="center" vertical="center" wrapText="1"/>
    </xf>
    <xf numFmtId="0" fontId="83" fillId="39" borderId="23" xfId="0" applyFont="1" applyFill="1" applyBorder="1" applyAlignment="1">
      <alignment horizontal="center" vertical="center" wrapText="1"/>
    </xf>
    <xf numFmtId="0" fontId="83" fillId="39" borderId="26" xfId="0" applyFont="1" applyFill="1" applyBorder="1" applyAlignment="1">
      <alignment horizontal="center" vertical="center" wrapText="1"/>
    </xf>
    <xf numFmtId="0" fontId="83" fillId="39" borderId="1" xfId="0" applyFont="1" applyFill="1" applyBorder="1" applyAlignment="1">
      <alignment horizontal="center" vertical="center" wrapText="1"/>
    </xf>
    <xf numFmtId="0" fontId="83" fillId="39" borderId="27" xfId="0" applyFont="1" applyFill="1" applyBorder="1" applyAlignment="1">
      <alignment horizontal="center" vertical="center" wrapText="1"/>
    </xf>
    <xf numFmtId="0" fontId="11" fillId="7" borderId="18" xfId="0" applyFont="1" applyFill="1" applyBorder="1" applyAlignment="1">
      <alignment horizontal="center" vertical="center"/>
    </xf>
    <xf numFmtId="0" fontId="9" fillId="6" borderId="16" xfId="0" applyFont="1" applyFill="1" applyBorder="1" applyAlignment="1">
      <alignment horizontal="right"/>
    </xf>
    <xf numFmtId="0" fontId="10" fillId="0" borderId="17" xfId="0" applyFont="1" applyBorder="1" applyAlignment="1">
      <alignment horizontal="right" vertical="center"/>
    </xf>
    <xf numFmtId="0" fontId="83" fillId="38" borderId="22" xfId="0" applyFont="1" applyFill="1" applyBorder="1" applyAlignment="1">
      <alignment horizontal="center" vertical="center" wrapText="1"/>
    </xf>
    <xf numFmtId="0" fontId="83" fillId="38" borderId="48" xfId="0" applyFont="1" applyFill="1" applyBorder="1" applyAlignment="1">
      <alignment horizontal="center" vertical="center"/>
    </xf>
    <xf numFmtId="0" fontId="83" fillId="38" borderId="23" xfId="0" applyFont="1" applyFill="1" applyBorder="1" applyAlignment="1">
      <alignment horizontal="center" vertical="center"/>
    </xf>
    <xf numFmtId="0" fontId="83" fillId="38" borderId="24" xfId="0" applyFont="1" applyFill="1" applyBorder="1" applyAlignment="1">
      <alignment horizontal="center" vertical="center"/>
    </xf>
    <xf numFmtId="0" fontId="83" fillId="38" borderId="0" xfId="0" applyFont="1" applyFill="1" applyAlignment="1">
      <alignment horizontal="center" vertical="center"/>
    </xf>
    <xf numFmtId="0" fontId="83" fillId="38" borderId="25" xfId="0" applyFont="1" applyFill="1" applyBorder="1" applyAlignment="1">
      <alignment horizontal="center" vertical="center"/>
    </xf>
    <xf numFmtId="0" fontId="83" fillId="38" borderId="26" xfId="0" applyFont="1" applyFill="1" applyBorder="1" applyAlignment="1">
      <alignment horizontal="center" vertical="center"/>
    </xf>
    <xf numFmtId="0" fontId="83" fillId="38" borderId="1" xfId="0" applyFont="1" applyFill="1" applyBorder="1" applyAlignment="1">
      <alignment horizontal="center" vertical="center"/>
    </xf>
    <xf numFmtId="0" fontId="83" fillId="38" borderId="27" xfId="0" applyFont="1" applyFill="1" applyBorder="1" applyAlignment="1">
      <alignment horizontal="center" vertical="center"/>
    </xf>
    <xf numFmtId="0" fontId="17" fillId="8" borderId="14" xfId="10" applyFont="1" applyFill="1" applyBorder="1" applyAlignment="1">
      <alignment horizontal="center" vertical="center" wrapText="1"/>
    </xf>
    <xf numFmtId="0" fontId="18" fillId="10" borderId="0" xfId="0" applyFont="1" applyFill="1" applyAlignment="1">
      <alignment horizontal="center" textRotation="255"/>
    </xf>
    <xf numFmtId="0" fontId="19" fillId="11" borderId="0" xfId="0" applyFont="1" applyFill="1" applyAlignment="1">
      <alignment horizontal="center" textRotation="255"/>
    </xf>
    <xf numFmtId="0" fontId="13" fillId="0" borderId="20" xfId="0" applyFont="1" applyBorder="1" applyAlignment="1">
      <alignment horizontal="center" vertical="center"/>
    </xf>
    <xf numFmtId="0" fontId="13" fillId="0" borderId="16" xfId="10" applyFont="1" applyBorder="1" applyAlignment="1">
      <alignment horizontal="right" vertical="center" wrapText="1"/>
    </xf>
    <xf numFmtId="0" fontId="13" fillId="6" borderId="16" xfId="10" applyFont="1" applyFill="1" applyBorder="1" applyAlignment="1">
      <alignment horizontal="center" vertical="center" wrapText="1"/>
    </xf>
    <xf numFmtId="176" fontId="13" fillId="6" borderId="16" xfId="10" applyNumberFormat="1" applyFont="1" applyFill="1" applyBorder="1" applyAlignment="1">
      <alignment horizontal="center" vertical="center" wrapText="1"/>
    </xf>
    <xf numFmtId="0" fontId="15" fillId="0" borderId="21" xfId="10" applyFont="1" applyBorder="1" applyAlignment="1">
      <alignment horizontal="right" vertical="center" wrapText="1"/>
    </xf>
    <xf numFmtId="0" fontId="21" fillId="12" borderId="16" xfId="10" applyFont="1" applyFill="1" applyBorder="1" applyAlignment="1">
      <alignment horizontal="center" vertical="center"/>
    </xf>
    <xf numFmtId="176" fontId="13" fillId="6" borderId="16" xfId="0" applyNumberFormat="1" applyFont="1" applyFill="1" applyBorder="1" applyAlignment="1">
      <alignment horizontal="center" vertical="center"/>
    </xf>
    <xf numFmtId="0" fontId="25" fillId="0" borderId="16" xfId="0" applyFont="1" applyBorder="1" applyAlignment="1">
      <alignment horizontal="center" vertical="center"/>
    </xf>
    <xf numFmtId="0" fontId="25" fillId="0" borderId="16" xfId="11" applyFont="1" applyBorder="1" applyAlignment="1">
      <alignment horizontal="center" vertical="center" wrapText="1"/>
    </xf>
    <xf numFmtId="0" fontId="13" fillId="6" borderId="16" xfId="0" applyFont="1" applyFill="1" applyBorder="1" applyAlignment="1">
      <alignment horizontal="center" vertical="center" wrapText="1"/>
    </xf>
    <xf numFmtId="0" fontId="13" fillId="6" borderId="16" xfId="11" applyFont="1" applyFill="1" applyBorder="1" applyAlignment="1">
      <alignment horizontal="center" vertical="center" wrapText="1"/>
    </xf>
    <xf numFmtId="0" fontId="27" fillId="6" borderId="28" xfId="0" applyFont="1" applyFill="1" applyBorder="1" applyAlignment="1">
      <alignment horizontal="center" vertical="center"/>
    </xf>
    <xf numFmtId="0" fontId="30" fillId="12" borderId="19" xfId="10" applyFont="1" applyFill="1" applyBorder="1" applyAlignment="1">
      <alignment horizontal="center" vertical="center"/>
    </xf>
    <xf numFmtId="0" fontId="21" fillId="12" borderId="7" xfId="10" applyFont="1" applyFill="1" applyBorder="1" applyAlignment="1">
      <alignment horizontal="center" vertical="center"/>
    </xf>
    <xf numFmtId="0" fontId="32" fillId="15" borderId="16" xfId="8" applyFont="1" applyFill="1" applyBorder="1" applyAlignment="1">
      <alignment horizontal="center" vertical="center" wrapText="1"/>
    </xf>
    <xf numFmtId="0" fontId="13" fillId="0" borderId="16" xfId="11" applyFont="1" applyBorder="1" applyAlignment="1">
      <alignment horizontal="left" vertical="center" wrapText="1"/>
    </xf>
    <xf numFmtId="4" fontId="13" fillId="6" borderId="16" xfId="11" applyNumberFormat="1" applyFont="1" applyFill="1" applyBorder="1" applyAlignment="1">
      <alignment horizontal="center" vertical="center" wrapText="1"/>
    </xf>
    <xf numFmtId="0" fontId="13" fillId="0" borderId="16" xfId="0" applyFont="1" applyBorder="1" applyAlignment="1">
      <alignment horizontal="left" vertical="center"/>
    </xf>
    <xf numFmtId="177" fontId="13" fillId="6" borderId="16" xfId="0" applyNumberFormat="1" applyFont="1" applyFill="1" applyBorder="1" applyAlignment="1">
      <alignment horizontal="center" vertical="center"/>
    </xf>
    <xf numFmtId="0" fontId="21" fillId="16" borderId="16" xfId="8" applyFont="1" applyFill="1" applyBorder="1" applyAlignment="1">
      <alignment horizontal="center" vertical="center"/>
    </xf>
    <xf numFmtId="0" fontId="15" fillId="15" borderId="16" xfId="8" applyFont="1" applyFill="1" applyBorder="1" applyAlignment="1">
      <alignment horizontal="center" vertical="center" wrapText="1"/>
    </xf>
    <xf numFmtId="0" fontId="13" fillId="0" borderId="16" xfId="0" applyFont="1" applyBorder="1" applyAlignment="1">
      <alignment horizontal="justify" vertical="center"/>
    </xf>
    <xf numFmtId="175" fontId="13" fillId="0" borderId="16" xfId="3" applyNumberFormat="1" applyFont="1" applyBorder="1" applyAlignment="1" applyProtection="1">
      <alignment horizontal="justify" vertical="center"/>
    </xf>
    <xf numFmtId="175" fontId="15" fillId="6" borderId="16" xfId="3" applyNumberFormat="1" applyFont="1" applyFill="1" applyBorder="1" applyAlignment="1" applyProtection="1">
      <alignment horizontal="justify" vertical="center"/>
    </xf>
    <xf numFmtId="175" fontId="15" fillId="0" borderId="16" xfId="3" applyNumberFormat="1" applyFont="1" applyBorder="1" applyAlignment="1" applyProtection="1">
      <alignment horizontal="justify" vertical="center"/>
    </xf>
    <xf numFmtId="175" fontId="15" fillId="18" borderId="16" xfId="3" applyNumberFormat="1" applyFont="1" applyFill="1" applyBorder="1" applyAlignment="1" applyProtection="1">
      <alignment horizontal="right" vertical="center"/>
    </xf>
    <xf numFmtId="0" fontId="32" fillId="19" borderId="16" xfId="8" applyFont="1" applyFill="1" applyBorder="1" applyAlignment="1">
      <alignment horizontal="right" vertical="center" wrapText="1"/>
    </xf>
    <xf numFmtId="0" fontId="15" fillId="8" borderId="21" xfId="8" applyFont="1" applyFill="1" applyBorder="1" applyAlignment="1">
      <alignment horizontal="left" vertical="center"/>
    </xf>
    <xf numFmtId="0" fontId="15" fillId="20" borderId="16" xfId="8" applyFont="1" applyFill="1" applyBorder="1" applyAlignment="1">
      <alignment horizontal="right" vertical="center"/>
    </xf>
    <xf numFmtId="0" fontId="32" fillId="19" borderId="33" xfId="8" applyFont="1" applyFill="1" applyBorder="1" applyAlignment="1">
      <alignment horizontal="right" vertical="center" wrapText="1"/>
    </xf>
    <xf numFmtId="0" fontId="40" fillId="21" borderId="34" xfId="0" applyFont="1" applyFill="1" applyBorder="1" applyAlignment="1">
      <alignment horizontal="center" vertical="center"/>
    </xf>
    <xf numFmtId="0" fontId="15" fillId="8" borderId="36" xfId="8" applyFont="1" applyFill="1" applyBorder="1" applyAlignment="1">
      <alignment horizontal="justify" vertical="center"/>
    </xf>
    <xf numFmtId="0" fontId="15" fillId="0" borderId="16" xfId="0" applyFont="1" applyBorder="1" applyAlignment="1">
      <alignment horizontal="left" vertical="center"/>
    </xf>
    <xf numFmtId="0" fontId="43" fillId="0" borderId="16" xfId="0" applyFont="1" applyBorder="1" applyAlignment="1">
      <alignment horizontal="left" vertical="center"/>
    </xf>
    <xf numFmtId="0" fontId="22" fillId="13" borderId="14" xfId="0" applyFont="1" applyFill="1" applyBorder="1" applyAlignment="1">
      <alignment horizontal="center" vertical="center"/>
    </xf>
    <xf numFmtId="0" fontId="22" fillId="13" borderId="37" xfId="0" applyFont="1" applyFill="1" applyBorder="1" applyAlignment="1">
      <alignment horizontal="center" vertical="center"/>
    </xf>
    <xf numFmtId="0" fontId="44" fillId="0" borderId="16" xfId="0" applyFont="1" applyBorder="1" applyAlignment="1">
      <alignment horizontal="left" vertical="center"/>
    </xf>
    <xf numFmtId="164" fontId="4" fillId="0" borderId="16" xfId="5" applyFont="1" applyBorder="1" applyAlignment="1" applyProtection="1">
      <alignment horizontal="justify" vertical="center"/>
    </xf>
    <xf numFmtId="4" fontId="5" fillId="0" borderId="16" xfId="0" applyNumberFormat="1" applyFont="1" applyBorder="1" applyAlignment="1">
      <alignment horizontal="center" vertical="center"/>
    </xf>
    <xf numFmtId="0" fontId="15" fillId="19" borderId="16" xfId="8" applyFont="1" applyFill="1" applyBorder="1" applyAlignment="1">
      <alignment horizontal="right" vertical="center" wrapText="1"/>
    </xf>
    <xf numFmtId="0" fontId="15" fillId="0" borderId="16" xfId="8" applyFont="1" applyBorder="1" applyAlignment="1">
      <alignment horizontal="left" vertical="center" wrapText="1"/>
    </xf>
    <xf numFmtId="0" fontId="4" fillId="0" borderId="14" xfId="0" applyFont="1" applyBorder="1" applyAlignment="1">
      <alignment horizontal="justify" vertical="center"/>
    </xf>
    <xf numFmtId="0" fontId="85" fillId="0" borderId="15" xfId="8" applyFont="1" applyBorder="1" applyAlignment="1">
      <alignment horizontal="left" vertical="top" wrapText="1"/>
    </xf>
    <xf numFmtId="0" fontId="85" fillId="0" borderId="21" xfId="8" applyFont="1" applyBorder="1" applyAlignment="1">
      <alignment horizontal="left" vertical="top" wrapText="1"/>
    </xf>
    <xf numFmtId="0" fontId="15" fillId="24" borderId="30" xfId="8" applyFont="1" applyFill="1" applyBorder="1" applyAlignment="1">
      <alignment horizontal="center" vertical="center"/>
    </xf>
    <xf numFmtId="0" fontId="15" fillId="20" borderId="16" xfId="8" applyFont="1" applyFill="1" applyBorder="1" applyAlignment="1">
      <alignment horizontal="center" vertical="center" wrapText="1"/>
    </xf>
    <xf numFmtId="0" fontId="13" fillId="0" borderId="16" xfId="8" applyFont="1" applyBorder="1" applyAlignment="1">
      <alignment horizontal="left" vertical="center" wrapText="1"/>
    </xf>
    <xf numFmtId="0" fontId="2" fillId="0" borderId="17" xfId="4" applyFont="1" applyBorder="1" applyAlignment="1" applyProtection="1">
      <alignment horizontal="left" vertical="center"/>
    </xf>
    <xf numFmtId="0" fontId="12" fillId="6" borderId="17" xfId="8" applyFont="1" applyFill="1" applyBorder="1" applyAlignment="1">
      <alignment horizontal="left" vertical="center" wrapText="1"/>
    </xf>
    <xf numFmtId="0" fontId="13" fillId="0" borderId="17" xfId="8" applyFont="1" applyBorder="1" applyAlignment="1">
      <alignment horizontal="left" vertical="center" wrapText="1"/>
    </xf>
    <xf numFmtId="0" fontId="8" fillId="19" borderId="19" xfId="8" applyFont="1" applyFill="1" applyBorder="1" applyAlignment="1">
      <alignment horizontal="right" vertical="center" wrapText="1"/>
    </xf>
    <xf numFmtId="0" fontId="40" fillId="21" borderId="35" xfId="8" applyFont="1" applyFill="1" applyBorder="1" applyAlignment="1">
      <alignment horizontal="center" vertical="center" wrapText="1"/>
    </xf>
    <xf numFmtId="0" fontId="15" fillId="8" borderId="16" xfId="8" applyFont="1" applyFill="1" applyBorder="1" applyAlignment="1">
      <alignment horizontal="left" vertical="center"/>
    </xf>
    <xf numFmtId="0" fontId="47" fillId="6" borderId="16" xfId="0" applyFont="1" applyFill="1" applyBorder="1" applyAlignment="1">
      <alignment horizontal="left" vertical="center" wrapText="1"/>
    </xf>
    <xf numFmtId="0" fontId="15" fillId="8" borderId="16" xfId="8" applyFont="1" applyFill="1" applyBorder="1" applyAlignment="1">
      <alignment horizontal="left" vertical="center" wrapText="1"/>
    </xf>
    <xf numFmtId="0" fontId="13" fillId="0" borderId="16" xfId="8" applyFont="1" applyBorder="1" applyAlignment="1">
      <alignment horizontal="justify" vertical="center" wrapText="1"/>
    </xf>
    <xf numFmtId="0" fontId="13" fillId="0" borderId="16" xfId="0" applyFont="1" applyBorder="1" applyAlignment="1">
      <alignment horizontal="center" vertical="center"/>
    </xf>
    <xf numFmtId="0" fontId="15" fillId="6" borderId="0" xfId="0" applyFont="1" applyFill="1" applyAlignment="1">
      <alignment horizontal="center" vertical="center"/>
    </xf>
    <xf numFmtId="0" fontId="13" fillId="0" borderId="16" xfId="0" applyFont="1" applyBorder="1" applyAlignment="1">
      <alignment horizontal="center"/>
    </xf>
    <xf numFmtId="0" fontId="15" fillId="0" borderId="19" xfId="8" applyFont="1" applyBorder="1" applyAlignment="1">
      <alignment horizontal="left" vertical="center" wrapText="1"/>
    </xf>
    <xf numFmtId="0" fontId="48" fillId="19" borderId="2" xfId="8" applyFont="1" applyFill="1" applyBorder="1" applyAlignment="1">
      <alignment horizontal="right" vertical="center" wrapText="1"/>
    </xf>
    <xf numFmtId="0" fontId="49" fillId="6" borderId="0" xfId="0" applyFont="1" applyFill="1" applyAlignment="1">
      <alignment horizontal="center" vertical="center"/>
    </xf>
    <xf numFmtId="175" fontId="15" fillId="0" borderId="16" xfId="3" applyNumberFormat="1" applyFont="1" applyBorder="1" applyAlignment="1" applyProtection="1">
      <alignment horizontal="right" vertical="center"/>
    </xf>
    <xf numFmtId="175" fontId="15" fillId="0" borderId="19" xfId="3" applyNumberFormat="1" applyFont="1" applyBorder="1" applyAlignment="1" applyProtection="1">
      <alignment horizontal="right" vertical="center"/>
    </xf>
    <xf numFmtId="0" fontId="15" fillId="25" borderId="14" xfId="0" applyFont="1" applyFill="1" applyBorder="1" applyAlignment="1">
      <alignment horizontal="center" vertical="center"/>
    </xf>
    <xf numFmtId="0" fontId="15" fillId="19" borderId="7" xfId="8" applyFont="1" applyFill="1" applyBorder="1" applyAlignment="1">
      <alignment horizontal="right" vertical="center" wrapText="1"/>
    </xf>
    <xf numFmtId="0" fontId="32" fillId="19" borderId="16" xfId="8" applyFont="1" applyFill="1" applyBorder="1" applyAlignment="1">
      <alignment horizontal="center" vertical="center" wrapText="1"/>
    </xf>
    <xf numFmtId="0" fontId="85" fillId="0" borderId="15" xfId="8" applyFont="1" applyBorder="1" applyAlignment="1">
      <alignment horizontal="left" vertical="center" wrapText="1"/>
    </xf>
    <xf numFmtId="0" fontId="15" fillId="0" borderId="21" xfId="8" applyFont="1" applyBorder="1" applyAlignment="1">
      <alignment horizontal="left" vertical="center" wrapText="1"/>
    </xf>
    <xf numFmtId="0" fontId="80" fillId="6" borderId="17" xfId="8" applyFill="1" applyBorder="1" applyAlignment="1">
      <alignment horizontal="left" vertical="center" wrapText="1"/>
    </xf>
    <xf numFmtId="0" fontId="15" fillId="20" borderId="30" xfId="8" applyFont="1" applyFill="1" applyBorder="1" applyAlignment="1">
      <alignment horizontal="left" vertical="center" wrapText="1"/>
    </xf>
    <xf numFmtId="0" fontId="65" fillId="28" borderId="28" xfId="0" applyFont="1" applyFill="1" applyBorder="1" applyAlignment="1">
      <alignment horizontal="center" vertical="center"/>
    </xf>
    <xf numFmtId="0" fontId="66" fillId="28" borderId="41" xfId="0" applyFont="1" applyFill="1" applyBorder="1" applyAlignment="1">
      <alignment horizontal="center" vertical="center"/>
    </xf>
    <xf numFmtId="0" fontId="65" fillId="28" borderId="42" xfId="0" applyFont="1" applyFill="1" applyBorder="1" applyAlignment="1">
      <alignment horizontal="center" vertical="center"/>
    </xf>
    <xf numFmtId="0" fontId="6" fillId="28" borderId="16" xfId="0" applyFont="1" applyFill="1" applyBorder="1" applyAlignment="1">
      <alignment horizontal="left" vertical="center"/>
    </xf>
    <xf numFmtId="0" fontId="67" fillId="28" borderId="16" xfId="0" applyFont="1" applyFill="1" applyBorder="1" applyAlignment="1">
      <alignment horizontal="center" vertical="center" wrapText="1"/>
    </xf>
    <xf numFmtId="0" fontId="65" fillId="28" borderId="16" xfId="0" applyFont="1" applyFill="1" applyBorder="1" applyAlignment="1">
      <alignment horizontal="center" vertical="center"/>
    </xf>
    <xf numFmtId="0" fontId="68" fillId="28" borderId="16" xfId="0" applyFont="1" applyFill="1" applyBorder="1" applyAlignment="1">
      <alignment horizontal="center" vertical="center"/>
    </xf>
    <xf numFmtId="164" fontId="65" fillId="28" borderId="16" xfId="0" applyNumberFormat="1" applyFont="1" applyFill="1" applyBorder="1" applyAlignment="1">
      <alignment horizontal="center" vertical="center" wrapText="1"/>
    </xf>
    <xf numFmtId="164" fontId="65" fillId="28" borderId="16" xfId="0" applyNumberFormat="1" applyFont="1" applyFill="1" applyBorder="1" applyAlignment="1">
      <alignment horizontal="center" vertical="center"/>
    </xf>
    <xf numFmtId="164" fontId="65" fillId="28" borderId="19" xfId="0" applyNumberFormat="1" applyFont="1" applyFill="1" applyBorder="1" applyAlignment="1">
      <alignment horizontal="center" vertical="center"/>
    </xf>
    <xf numFmtId="0" fontId="69" fillId="19" borderId="16" xfId="0" applyFont="1" applyFill="1" applyBorder="1" applyAlignment="1">
      <alignment horizontal="left" vertical="center" wrapText="1"/>
    </xf>
    <xf numFmtId="3" fontId="6" fillId="6" borderId="16" xfId="0" applyNumberFormat="1" applyFont="1" applyFill="1" applyBorder="1" applyAlignment="1">
      <alignment horizontal="center" vertical="center" wrapText="1"/>
    </xf>
    <xf numFmtId="0" fontId="6" fillId="0" borderId="16" xfId="0" applyFont="1" applyBorder="1" applyAlignment="1">
      <alignment horizontal="center"/>
    </xf>
    <xf numFmtId="185" fontId="6" fillId="0" borderId="16" xfId="0" applyNumberFormat="1" applyFont="1" applyBorder="1" applyAlignment="1">
      <alignment horizontal="center"/>
    </xf>
    <xf numFmtId="164" fontId="70" fillId="29" borderId="16" xfId="0" applyNumberFormat="1" applyFont="1" applyFill="1" applyBorder="1" applyAlignment="1">
      <alignment horizontal="center"/>
    </xf>
    <xf numFmtId="164" fontId="6" fillId="0" borderId="16" xfId="0" applyNumberFormat="1" applyFont="1" applyBorder="1" applyAlignment="1">
      <alignment horizontal="center"/>
    </xf>
    <xf numFmtId="164" fontId="65" fillId="8" borderId="16" xfId="0" applyNumberFormat="1" applyFont="1" applyFill="1" applyBorder="1" applyAlignment="1">
      <alignment horizontal="center"/>
    </xf>
    <xf numFmtId="0" fontId="69" fillId="30" borderId="16" xfId="0" applyFont="1" applyFill="1" applyBorder="1" applyAlignment="1">
      <alignment horizontal="left" vertical="center" wrapText="1"/>
    </xf>
    <xf numFmtId="0" fontId="6" fillId="6" borderId="16" xfId="0" applyFont="1" applyFill="1" applyBorder="1" applyAlignment="1">
      <alignment horizontal="center"/>
    </xf>
    <xf numFmtId="185" fontId="6" fillId="6" borderId="16" xfId="0" applyNumberFormat="1" applyFont="1" applyFill="1" applyBorder="1" applyAlignment="1">
      <alignment horizontal="center"/>
    </xf>
    <xf numFmtId="164" fontId="70" fillId="6" borderId="16" xfId="0" applyNumberFormat="1" applyFont="1" applyFill="1" applyBorder="1" applyAlignment="1">
      <alignment horizontal="center"/>
    </xf>
    <xf numFmtId="164" fontId="6" fillId="6" borderId="16" xfId="0" applyNumberFormat="1" applyFont="1" applyFill="1" applyBorder="1" applyAlignment="1">
      <alignment horizontal="center"/>
    </xf>
    <xf numFmtId="0" fontId="6" fillId="19" borderId="16" xfId="0" applyFont="1" applyFill="1" applyBorder="1" applyAlignment="1">
      <alignment horizontal="left" vertical="center" wrapText="1"/>
    </xf>
    <xf numFmtId="0" fontId="6" fillId="6" borderId="16" xfId="0" applyFont="1" applyFill="1" applyBorder="1" applyAlignment="1">
      <alignment horizontal="center" vertical="center" wrapText="1"/>
    </xf>
    <xf numFmtId="164" fontId="6" fillId="29" borderId="16" xfId="0" applyNumberFormat="1" applyFont="1" applyFill="1" applyBorder="1" applyAlignment="1">
      <alignment horizontal="center"/>
    </xf>
    <xf numFmtId="0" fontId="65" fillId="28" borderId="16" xfId="0" applyFont="1" applyFill="1" applyBorder="1" applyAlignment="1">
      <alignment horizontal="left" vertical="center" wrapText="1"/>
    </xf>
    <xf numFmtId="164" fontId="65" fillId="28" borderId="29" xfId="0" applyNumberFormat="1" applyFont="1" applyFill="1" applyBorder="1" applyAlignment="1">
      <alignment horizontal="center" vertical="center"/>
    </xf>
    <xf numFmtId="0" fontId="67" fillId="19" borderId="16" xfId="0" applyFont="1" applyFill="1" applyBorder="1" applyAlignment="1">
      <alignment horizontal="left" vertical="center" wrapText="1"/>
    </xf>
    <xf numFmtId="0" fontId="6" fillId="0" borderId="16" xfId="0" applyFont="1" applyBorder="1" applyAlignment="1">
      <alignment horizontal="center" vertical="center"/>
    </xf>
    <xf numFmtId="3" fontId="70" fillId="6" borderId="16" xfId="0" applyNumberFormat="1" applyFont="1" applyFill="1" applyBorder="1" applyAlignment="1">
      <alignment horizontal="center" vertical="center" wrapText="1"/>
    </xf>
    <xf numFmtId="185" fontId="70" fillId="0" borderId="16" xfId="0" applyNumberFormat="1" applyFont="1" applyBorder="1" applyAlignment="1">
      <alignment horizontal="center"/>
    </xf>
    <xf numFmtId="187" fontId="6" fillId="0" borderId="16" xfId="0" applyNumberFormat="1" applyFont="1" applyBorder="1" applyAlignment="1">
      <alignment horizontal="center"/>
    </xf>
    <xf numFmtId="0" fontId="70" fillId="0" borderId="16" xfId="0" applyFont="1" applyBorder="1" applyAlignment="1">
      <alignment horizontal="center"/>
    </xf>
    <xf numFmtId="188" fontId="6" fillId="0" borderId="16" xfId="0" applyNumberFormat="1" applyFont="1" applyBorder="1" applyAlignment="1">
      <alignment horizontal="center"/>
    </xf>
    <xf numFmtId="189" fontId="6" fillId="0" borderId="16" xfId="0" applyNumberFormat="1" applyFont="1" applyBorder="1" applyAlignment="1">
      <alignment horizontal="center"/>
    </xf>
    <xf numFmtId="49" fontId="71" fillId="0" borderId="18" xfId="0" applyNumberFormat="1" applyFont="1" applyBorder="1" applyAlignment="1">
      <alignment horizontal="center"/>
    </xf>
    <xf numFmtId="49" fontId="71" fillId="0" borderId="16" xfId="0" applyNumberFormat="1" applyFont="1" applyBorder="1" applyAlignment="1">
      <alignment horizontal="center"/>
    </xf>
    <xf numFmtId="0" fontId="72" fillId="28" borderId="16" xfId="0" applyFont="1" applyFill="1" applyBorder="1" applyAlignment="1">
      <alignment horizontal="left" vertical="center" wrapText="1"/>
    </xf>
    <xf numFmtId="0" fontId="72" fillId="28" borderId="16" xfId="0" applyFont="1" applyFill="1" applyBorder="1" applyAlignment="1">
      <alignment horizontal="center" vertical="center" wrapText="1"/>
    </xf>
    <xf numFmtId="0" fontId="72" fillId="28" borderId="16" xfId="0" applyFont="1" applyFill="1" applyBorder="1" applyAlignment="1">
      <alignment horizontal="center" vertical="center"/>
    </xf>
    <xf numFmtId="164" fontId="72" fillId="28" borderId="15" xfId="0" applyNumberFormat="1" applyFont="1" applyFill="1" applyBorder="1" applyAlignment="1">
      <alignment horizontal="center" vertical="center" wrapText="1"/>
    </xf>
    <xf numFmtId="164" fontId="72" fillId="28" borderId="15" xfId="0" applyNumberFormat="1" applyFont="1" applyFill="1" applyBorder="1" applyAlignment="1">
      <alignment horizontal="center" vertical="center"/>
    </xf>
    <xf numFmtId="0" fontId="70" fillId="19" borderId="16" xfId="0" applyFont="1" applyFill="1" applyBorder="1" applyAlignment="1">
      <alignment horizontal="center" vertical="center" wrapText="1"/>
    </xf>
    <xf numFmtId="190" fontId="70" fillId="19" borderId="16" xfId="0" applyNumberFormat="1" applyFont="1" applyFill="1" applyBorder="1" applyAlignment="1">
      <alignment horizontal="center" vertical="center" wrapText="1"/>
    </xf>
    <xf numFmtId="190" fontId="6" fillId="19" borderId="16" xfId="0" applyNumberFormat="1" applyFont="1" applyFill="1" applyBorder="1" applyAlignment="1">
      <alignment horizontal="center" vertical="center" wrapText="1"/>
    </xf>
    <xf numFmtId="164" fontId="6" fillId="29" borderId="15" xfId="0" applyNumberFormat="1" applyFont="1" applyFill="1" applyBorder="1" applyAlignment="1">
      <alignment horizontal="center"/>
    </xf>
    <xf numFmtId="0" fontId="6" fillId="28" borderId="8" xfId="0" applyFont="1" applyFill="1" applyBorder="1" applyAlignment="1">
      <alignment horizontal="center"/>
    </xf>
    <xf numFmtId="0" fontId="65" fillId="6" borderId="15" xfId="0" applyFont="1" applyFill="1" applyBorder="1" applyAlignment="1">
      <alignment horizontal="center" vertical="center" wrapText="1"/>
    </xf>
    <xf numFmtId="0" fontId="6" fillId="28" borderId="30" xfId="0" applyFont="1" applyFill="1" applyBorder="1" applyAlignment="1">
      <alignment horizontal="center"/>
    </xf>
    <xf numFmtId="0" fontId="68" fillId="28" borderId="16" xfId="0" applyFont="1" applyFill="1" applyBorder="1" applyAlignment="1">
      <alignment horizontal="center" vertical="center" wrapText="1"/>
    </xf>
    <xf numFmtId="0" fontId="65" fillId="28" borderId="16" xfId="0" applyFont="1" applyFill="1" applyBorder="1" applyAlignment="1">
      <alignment horizontal="center" vertical="center" wrapText="1"/>
    </xf>
    <xf numFmtId="0" fontId="6" fillId="28" borderId="16" xfId="0" applyFont="1" applyFill="1" applyBorder="1" applyAlignment="1">
      <alignment horizontal="center" vertical="center" wrapText="1"/>
    </xf>
    <xf numFmtId="164" fontId="65" fillId="28" borderId="15" xfId="0" applyNumberFormat="1" applyFont="1" applyFill="1" applyBorder="1" applyAlignment="1">
      <alignment horizontal="center" vertical="center" wrapText="1"/>
    </xf>
    <xf numFmtId="164" fontId="65" fillId="28" borderId="15" xfId="0" applyNumberFormat="1" applyFont="1" applyFill="1" applyBorder="1" applyAlignment="1">
      <alignment horizontal="center" vertical="center"/>
    </xf>
    <xf numFmtId="164" fontId="6" fillId="31" borderId="16" xfId="0" applyNumberFormat="1" applyFont="1" applyFill="1" applyBorder="1" applyAlignment="1">
      <alignment horizontal="center"/>
    </xf>
    <xf numFmtId="0" fontId="72" fillId="28" borderId="43" xfId="0" applyFont="1" applyFill="1" applyBorder="1" applyAlignment="1">
      <alignment horizontal="center" vertical="center"/>
    </xf>
    <xf numFmtId="0" fontId="74" fillId="0" borderId="44" xfId="0" applyFont="1" applyBorder="1" applyAlignment="1">
      <alignment horizontal="center" vertical="center"/>
    </xf>
    <xf numFmtId="0" fontId="6" fillId="0" borderId="0" xfId="0" applyFont="1" applyAlignment="1">
      <alignment horizontal="left" vertical="center" wrapText="1"/>
    </xf>
    <xf numFmtId="0" fontId="66" fillId="28" borderId="45" xfId="0" applyFont="1" applyFill="1" applyBorder="1" applyAlignment="1">
      <alignment horizontal="center" vertical="center" wrapText="1"/>
    </xf>
    <xf numFmtId="0" fontId="66" fillId="28" borderId="43" xfId="0" applyFont="1" applyFill="1" applyBorder="1" applyAlignment="1">
      <alignment horizontal="center" vertical="center" wrapText="1"/>
    </xf>
    <xf numFmtId="0" fontId="70" fillId="28" borderId="43" xfId="0" applyFont="1" applyFill="1" applyBorder="1" applyAlignment="1">
      <alignment horizontal="center" vertical="center" wrapText="1"/>
    </xf>
    <xf numFmtId="0" fontId="66" fillId="28" borderId="46" xfId="0" applyFont="1" applyFill="1" applyBorder="1" applyAlignment="1">
      <alignment horizontal="center" vertical="center" wrapText="1"/>
    </xf>
    <xf numFmtId="0" fontId="76" fillId="0" borderId="29" xfId="0" applyFont="1" applyBorder="1" applyAlignment="1">
      <alignment horizontal="center" vertical="center" wrapText="1"/>
    </xf>
    <xf numFmtId="0" fontId="66" fillId="19" borderId="47" xfId="0" applyFont="1" applyFill="1" applyBorder="1" applyAlignment="1">
      <alignment horizontal="center" vertical="center" wrapText="1"/>
    </xf>
    <xf numFmtId="0" fontId="65" fillId="0" borderId="16" xfId="0" applyFont="1" applyBorder="1" applyAlignment="1">
      <alignment horizontal="left" vertical="center" wrapText="1" indent="1"/>
    </xf>
    <xf numFmtId="3" fontId="6" fillId="6" borderId="16" xfId="0" applyNumberFormat="1" applyFont="1" applyFill="1" applyBorder="1" applyAlignment="1">
      <alignment horizontal="center" vertical="center"/>
    </xf>
    <xf numFmtId="191" fontId="70" fillId="6" borderId="19" xfId="1" applyNumberFormat="1" applyFont="1" applyFill="1" applyBorder="1" applyAlignment="1" applyProtection="1">
      <alignment horizontal="center" vertical="center"/>
    </xf>
    <xf numFmtId="191" fontId="70" fillId="6" borderId="16" xfId="1" applyNumberFormat="1" applyFont="1" applyFill="1" applyBorder="1" applyAlignment="1" applyProtection="1">
      <alignment horizontal="center" vertical="center"/>
    </xf>
    <xf numFmtId="2" fontId="70" fillId="32" borderId="19" xfId="0" applyNumberFormat="1" applyFont="1" applyFill="1" applyBorder="1" applyAlignment="1">
      <alignment horizontal="center" vertical="center"/>
    </xf>
    <xf numFmtId="166" fontId="6" fillId="0" borderId="16" xfId="0" applyNumberFormat="1" applyFont="1" applyBorder="1" applyAlignment="1">
      <alignment horizontal="center" vertical="center"/>
    </xf>
    <xf numFmtId="166" fontId="70" fillId="0" borderId="39" xfId="0" applyNumberFormat="1" applyFont="1" applyBorder="1" applyAlignment="1">
      <alignment horizontal="center" vertical="center"/>
    </xf>
    <xf numFmtId="2" fontId="70" fillId="32" borderId="16" xfId="0" applyNumberFormat="1" applyFont="1" applyFill="1" applyBorder="1" applyAlignment="1">
      <alignment horizontal="center" vertical="center"/>
    </xf>
    <xf numFmtId="0" fontId="65" fillId="6" borderId="16" xfId="0" applyFont="1" applyFill="1" applyBorder="1" applyAlignment="1">
      <alignment horizontal="left" vertical="center" wrapText="1" indent="1"/>
    </xf>
    <xf numFmtId="2" fontId="70" fillId="33" borderId="16" xfId="0" applyNumberFormat="1" applyFont="1" applyFill="1" applyBorder="1" applyAlignment="1">
      <alignment horizontal="center" vertical="center"/>
    </xf>
    <xf numFmtId="166" fontId="70" fillId="6" borderId="39" xfId="0" applyNumberFormat="1" applyFont="1" applyFill="1" applyBorder="1" applyAlignment="1">
      <alignment horizontal="center" vertical="center"/>
    </xf>
    <xf numFmtId="0" fontId="81" fillId="0" borderId="16" xfId="0" applyFont="1" applyBorder="1" applyAlignment="1">
      <alignment horizontal="left" vertical="center" wrapText="1" indent="1"/>
    </xf>
    <xf numFmtId="0" fontId="65" fillId="11" borderId="16" xfId="0" applyFont="1" applyFill="1" applyBorder="1" applyAlignment="1">
      <alignment horizontal="right" vertical="center" wrapText="1"/>
    </xf>
    <xf numFmtId="191" fontId="66" fillId="11" borderId="16" xfId="1" applyNumberFormat="1" applyFont="1" applyFill="1" applyBorder="1" applyAlignment="1" applyProtection="1">
      <alignment horizontal="center" vertical="center"/>
    </xf>
    <xf numFmtId="191" fontId="66" fillId="11" borderId="16" xfId="1" applyNumberFormat="1" applyFont="1" applyFill="1" applyBorder="1" applyAlignment="1" applyProtection="1">
      <alignment vertical="center"/>
    </xf>
    <xf numFmtId="2" fontId="66" fillId="34" borderId="16" xfId="0" applyNumberFormat="1" applyFont="1" applyFill="1" applyBorder="1" applyAlignment="1">
      <alignment horizontal="center" vertical="center"/>
    </xf>
    <xf numFmtId="166" fontId="66" fillId="11" borderId="15" xfId="0" applyNumberFormat="1" applyFont="1" applyFill="1" applyBorder="1" applyAlignment="1">
      <alignment horizontal="center" vertical="center"/>
    </xf>
    <xf numFmtId="0" fontId="66" fillId="19" borderId="30" xfId="0" applyFont="1" applyFill="1" applyBorder="1" applyAlignment="1">
      <alignment horizontal="center" vertical="center" wrapText="1"/>
    </xf>
    <xf numFmtId="3" fontId="6" fillId="6" borderId="19" xfId="0" applyNumberFormat="1" applyFont="1" applyFill="1" applyBorder="1" applyAlignment="1">
      <alignment horizontal="center" vertical="center"/>
    </xf>
    <xf numFmtId="191" fontId="70" fillId="0" borderId="19" xfId="1" applyNumberFormat="1" applyFont="1" applyBorder="1" applyAlignment="1" applyProtection="1">
      <alignment horizontal="center" vertical="center"/>
    </xf>
    <xf numFmtId="3" fontId="70" fillId="6" borderId="19" xfId="0" applyNumberFormat="1" applyFont="1" applyFill="1" applyBorder="1" applyAlignment="1">
      <alignment horizontal="center" vertical="center"/>
    </xf>
    <xf numFmtId="0" fontId="66" fillId="0" borderId="16" xfId="0" applyFont="1" applyBorder="1" applyAlignment="1">
      <alignment horizontal="left" vertical="center" wrapText="1" indent="1"/>
    </xf>
    <xf numFmtId="191" fontId="70" fillId="0" borderId="19" xfId="1" applyNumberFormat="1" applyFont="1" applyBorder="1" applyAlignment="1" applyProtection="1">
      <alignment vertical="center"/>
    </xf>
    <xf numFmtId="0" fontId="66" fillId="19" borderId="16" xfId="0" applyFont="1" applyFill="1" applyBorder="1" applyAlignment="1">
      <alignment horizontal="center" vertical="center" wrapText="1"/>
    </xf>
    <xf numFmtId="0" fontId="66" fillId="19" borderId="16" xfId="0" applyFont="1" applyFill="1" applyBorder="1" applyAlignment="1">
      <alignment horizontal="center" vertical="center"/>
    </xf>
    <xf numFmtId="191" fontId="66" fillId="19" borderId="16" xfId="0" applyNumberFormat="1" applyFont="1" applyFill="1" applyBorder="1" applyAlignment="1">
      <alignment horizontal="center" vertical="center"/>
    </xf>
    <xf numFmtId="191" fontId="66" fillId="19" borderId="16" xfId="0" applyNumberFormat="1" applyFont="1" applyFill="1" applyBorder="1" applyAlignment="1">
      <alignment vertical="center"/>
    </xf>
    <xf numFmtId="164" fontId="66" fillId="19" borderId="15" xfId="0" applyNumberFormat="1" applyFont="1" applyFill="1" applyBorder="1" applyAlignment="1">
      <alignment horizontal="center" vertical="center"/>
    </xf>
    <xf numFmtId="191" fontId="70" fillId="0" borderId="16" xfId="1" applyNumberFormat="1" applyFont="1" applyBorder="1" applyAlignment="1" applyProtection="1">
      <alignment horizontal="center" vertical="center"/>
    </xf>
    <xf numFmtId="191" fontId="70" fillId="0" borderId="16" xfId="1" applyNumberFormat="1" applyFont="1" applyBorder="1" applyAlignment="1" applyProtection="1">
      <alignment vertical="center"/>
    </xf>
    <xf numFmtId="166" fontId="6" fillId="0" borderId="15" xfId="0" applyNumberFormat="1" applyFont="1" applyBorder="1" applyAlignment="1">
      <alignment horizontal="center" vertical="center"/>
    </xf>
    <xf numFmtId="0" fontId="66" fillId="19" borderId="16" xfId="0" applyFont="1" applyFill="1" applyBorder="1" applyAlignment="1">
      <alignment horizontal="left" vertical="center" wrapText="1" indent="1"/>
    </xf>
    <xf numFmtId="166" fontId="77" fillId="0" borderId="39" xfId="0" applyNumberFormat="1" applyFont="1" applyBorder="1" applyAlignment="1">
      <alignment horizontal="center" vertical="center"/>
    </xf>
    <xf numFmtId="0" fontId="71" fillId="24" borderId="16" xfId="0" applyFont="1" applyFill="1" applyBorder="1" applyAlignment="1">
      <alignment horizontal="right" vertical="center" wrapText="1"/>
    </xf>
    <xf numFmtId="164" fontId="71" fillId="8" borderId="16" xfId="0" applyNumberFormat="1" applyFont="1" applyFill="1" applyBorder="1" applyAlignment="1">
      <alignment horizontal="center" vertical="center"/>
    </xf>
    <xf numFmtId="164" fontId="65" fillId="24" borderId="16" xfId="0" applyNumberFormat="1" applyFont="1" applyFill="1" applyBorder="1" applyAlignment="1">
      <alignment horizontal="center" vertical="center"/>
    </xf>
    <xf numFmtId="0" fontId="0" fillId="0" borderId="17" xfId="0" applyBorder="1" applyAlignment="1">
      <alignment horizontal="left" vertical="center" wrapText="1"/>
    </xf>
    <xf numFmtId="0" fontId="79" fillId="0" borderId="16" xfId="0" applyFont="1" applyBorder="1" applyAlignment="1">
      <alignment horizontal="left" vertical="center" wrapText="1"/>
    </xf>
    <xf numFmtId="0" fontId="0" fillId="0" borderId="0" xfId="0" applyAlignment="1">
      <alignment horizontal="center"/>
    </xf>
    <xf numFmtId="164" fontId="71" fillId="8" borderId="15" xfId="0" applyNumberFormat="1" applyFont="1" applyFill="1" applyBorder="1" applyAlignment="1">
      <alignment horizontal="center" vertical="center"/>
    </xf>
    <xf numFmtId="1" fontId="78" fillId="35" borderId="16" xfId="1" applyNumberFormat="1" applyFont="1" applyFill="1" applyBorder="1" applyAlignment="1" applyProtection="1">
      <alignment horizontal="center" vertical="center"/>
    </xf>
  </cellXfs>
  <cellStyles count="13">
    <cellStyle name="Hiperlink" xfId="4" builtinId="8"/>
    <cellStyle name="Moeda" xfId="2" builtinId="4"/>
    <cellStyle name="Moeda 2" xfId="5"/>
    <cellStyle name="Moeda 8" xfId="6"/>
    <cellStyle name="Moeda 8 2" xfId="7"/>
    <cellStyle name="Normal" xfId="0" builtinId="0"/>
    <cellStyle name="Normal 2" xfId="8"/>
    <cellStyle name="Normal 2 2" xfId="9"/>
    <cellStyle name="Normal 4" xfId="10"/>
    <cellStyle name="Normal 5" xfId="11"/>
    <cellStyle name="Normal 8 1" xfId="12"/>
    <cellStyle name="Porcentagem" xfId="3" builtinId="5"/>
    <cellStyle name="Vírgula" xfId="1" builtinId="3"/>
  </cellStyles>
  <dxfs count="5">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E7E6E6"/>
      <rgbColor rgb="FFC5E0B4"/>
      <rgbColor rgb="FF800000"/>
      <rgbColor rgb="FFDAE3F3"/>
      <rgbColor rgb="FF000080"/>
      <rgbColor rgb="FFB6D7A8"/>
      <rgbColor rgb="FFE8F2A1"/>
      <rgbColor rgb="FFD6DCE5"/>
      <rgbColor rgb="FFB3CAC7"/>
      <rgbColor rgb="FFAFABAB"/>
      <rgbColor rgb="FFA9BBD9"/>
      <rgbColor rgb="FFD9D9D9"/>
      <rgbColor rgb="FFFFF2CC"/>
      <rgbColor rgb="FFDEEBF7"/>
      <rgbColor rgb="FF660066"/>
      <rgbColor rgb="FFD0CECE"/>
      <rgbColor rgb="FF0066FF"/>
      <rgbColor rgb="FFBDD6EE"/>
      <rgbColor rgb="FF000080"/>
      <rgbColor rgb="FFDEE6EF"/>
      <rgbColor rgb="FFF0CC60"/>
      <rgbColor rgb="FFD5E8CA"/>
      <rgbColor rgb="FFF2F2F2"/>
      <rgbColor rgb="FF800000"/>
      <rgbColor rgb="FFD7E3BC"/>
      <rgbColor rgb="FF0000FF"/>
      <rgbColor rgb="FFBDD7EE"/>
      <rgbColor rgb="FFDBE5F1"/>
      <rgbColor rgb="FFE2F0D9"/>
      <rgbColor rgb="FFFFFF99"/>
      <rgbColor rgb="FFB4C7E7"/>
      <rgbColor rgb="FFFFB66C"/>
      <rgbColor rgb="FFADB9CA"/>
      <rgbColor rgb="FFFFD966"/>
      <rgbColor rgb="FF2E75B6"/>
      <rgbColor rgb="FFB4C7DC"/>
      <rgbColor rgb="FFA9D18E"/>
      <rgbColor rgb="FFFFDE59"/>
      <rgbColor rgb="FFFFE699"/>
      <rgbColor rgb="FFD8D8D8"/>
      <rgbColor rgb="FFB8CCE4"/>
      <rgbColor rgb="FF8497B0"/>
      <rgbColor rgb="FF162937"/>
      <rgbColor rgb="FF00B050"/>
      <rgbColor rgb="FF122039"/>
      <rgbColor rgb="FFDEE7E5"/>
      <rgbColor rgb="FFDDDDDD"/>
      <rgbColor rgb="FFDBDBDB"/>
      <rgbColor rgb="FF0033CC"/>
      <rgbColor rgb="FF333F5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250560</xdr:colOff>
      <xdr:row>0</xdr:row>
      <xdr:rowOff>21240</xdr:rowOff>
    </xdr:from>
    <xdr:to>
      <xdr:col>2</xdr:col>
      <xdr:colOff>837720</xdr:colOff>
      <xdr:row>5</xdr:row>
      <xdr:rowOff>45720</xdr:rowOff>
    </xdr:to>
    <xdr:pic>
      <xdr:nvPicPr>
        <xdr:cNvPr id="2" name="Imagem 1">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tretch/>
      </xdr:blipFill>
      <xdr:spPr>
        <a:xfrm flipH="1">
          <a:off x="451080" y="21240"/>
          <a:ext cx="1131480" cy="976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304560</xdr:colOff>
      <xdr:row>0</xdr:row>
      <xdr:rowOff>0</xdr:rowOff>
    </xdr:from>
    <xdr:to>
      <xdr:col>2</xdr:col>
      <xdr:colOff>765720</xdr:colOff>
      <xdr:row>5</xdr:row>
      <xdr:rowOff>24480</xdr:rowOff>
    </xdr:to>
    <xdr:pic>
      <xdr:nvPicPr>
        <xdr:cNvPr id="3" name="Imagem 1">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a:stretch/>
      </xdr:blipFill>
      <xdr:spPr>
        <a:xfrm flipH="1">
          <a:off x="607320" y="0"/>
          <a:ext cx="1035000" cy="976680"/>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hyperlink" Target="https://www.gov.br/compras/pt-br/agente-publico/cadernos-de-logistica" TargetMode="External"/><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file:///\\Smserver\..\Prof&#186;%20Walter\AppData\Roaming\17%20Instrucao%20Normativa%2002_2008%20Servicos%20Continuados\17%20Instrucao%20Normativa%2002_2008%20Servicos%20Continuados\17%20Instrucao%20Normativa%2002_2008%20Servicos%20Continuados\0%20LEGISLACAO%20GERAL\IN%2003_2005%20MSP_SRP\AnexoII_IN03.rtf"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hyperlink" Target="file:///\\Smserver\..\Prof&#186;%20Walter\AppData\Roaming\17%20Instrucao%20Normativa%2002_2008%20Servicos%20Continuados\17%20Instrucao%20Normativa%2002_2008%20Servicos%20Continuados\17%20Instrucao%20Normativa%2002_2008%20Servicos%20Continuados\0%20LEGISLACAO%20GERAL\IN%2003_2005%20MSP_SRP\AnexoII_IN03.rtf" TargetMode="Externa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9.bin"/><Relationship Id="rId1" Type="http://schemas.openxmlformats.org/officeDocument/2006/relationships/hyperlink" Target="file:///\\Smserver\..\Prof&#186;%20Walter\AppData\Roaming\17%20Instrucao%20Normativa%2002_2008%20Servicos%20Continuados\17%20Instrucao%20Normativa%2002_2008%20Servicos%20Continuados\17%20Instrucao%20Normativa%2002_2008%20Servicos%20Continuados\0%20LEGISLACAO%20GERAL\IN%2003_2005%20MSP_SRP\AnexoII_IN03.rtf"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83" zoomScaleNormal="100" zoomScalePageLayoutView="83" workbookViewId="0">
      <selection activeCell="A5" sqref="A5:F6"/>
    </sheetView>
  </sheetViews>
  <sheetFormatPr defaultColWidth="8.85546875" defaultRowHeight="15.75" x14ac:dyDescent="0.25"/>
  <cols>
    <col min="1" max="1" width="57.42578125" style="380" customWidth="1"/>
    <col min="2" max="2" width="25.28515625" style="380" customWidth="1"/>
    <col min="3" max="4" width="18.42578125" style="380" customWidth="1"/>
    <col min="5" max="6" width="43.140625" style="380" customWidth="1"/>
    <col min="7" max="16384" width="8.85546875" style="380"/>
  </cols>
  <sheetData>
    <row r="1" spans="1:6" x14ac:dyDescent="0.25">
      <c r="A1" s="427" t="s">
        <v>0</v>
      </c>
      <c r="B1" s="427"/>
      <c r="C1" s="427"/>
      <c r="D1" s="427"/>
      <c r="E1" s="427"/>
      <c r="F1" s="427"/>
    </row>
    <row r="2" spans="1:6" x14ac:dyDescent="0.25">
      <c r="A2" s="427" t="s">
        <v>1</v>
      </c>
      <c r="B2" s="427"/>
      <c r="C2" s="427"/>
      <c r="D2" s="427"/>
      <c r="E2" s="427"/>
      <c r="F2" s="427"/>
    </row>
    <row r="3" spans="1:6" x14ac:dyDescent="0.25">
      <c r="A3" s="427" t="s">
        <v>494</v>
      </c>
      <c r="B3" s="427"/>
      <c r="C3" s="427"/>
      <c r="D3" s="427"/>
      <c r="E3" s="427"/>
      <c r="F3" s="427"/>
    </row>
    <row r="5" spans="1:6" x14ac:dyDescent="0.25">
      <c r="A5" s="428"/>
      <c r="B5" s="428"/>
      <c r="C5" s="428"/>
      <c r="D5" s="428"/>
      <c r="E5" s="428"/>
      <c r="F5" s="428"/>
    </row>
    <row r="6" spans="1:6" x14ac:dyDescent="0.25">
      <c r="A6" s="428"/>
      <c r="B6" s="428"/>
      <c r="C6" s="428"/>
      <c r="D6" s="428"/>
      <c r="E6" s="428"/>
      <c r="F6" s="428"/>
    </row>
    <row r="7" spans="1:6" x14ac:dyDescent="0.25">
      <c r="A7" s="429" t="s">
        <v>2</v>
      </c>
      <c r="B7" s="429"/>
      <c r="C7" s="429"/>
      <c r="D7" s="429"/>
      <c r="E7" s="429"/>
      <c r="F7" s="429"/>
    </row>
    <row r="9" spans="1:6" x14ac:dyDescent="0.25">
      <c r="A9" s="381" t="s">
        <v>3</v>
      </c>
      <c r="B9" s="382" t="s">
        <v>4</v>
      </c>
      <c r="C9" s="382" t="s">
        <v>5</v>
      </c>
      <c r="D9" s="383" t="s">
        <v>6</v>
      </c>
      <c r="E9" s="383"/>
      <c r="F9" s="384" t="s">
        <v>7</v>
      </c>
    </row>
    <row r="10" spans="1:6" x14ac:dyDescent="0.25">
      <c r="A10" s="385" t="s">
        <v>8</v>
      </c>
      <c r="B10" s="386">
        <v>1320</v>
      </c>
      <c r="C10" s="387">
        <v>0</v>
      </c>
      <c r="D10" s="388"/>
      <c r="E10" s="377" t="s">
        <v>486</v>
      </c>
      <c r="F10" s="389">
        <v>0</v>
      </c>
    </row>
    <row r="11" spans="1:6" x14ac:dyDescent="0.25">
      <c r="A11" s="390" t="s">
        <v>9</v>
      </c>
      <c r="B11" s="391">
        <v>1569.9</v>
      </c>
      <c r="C11" s="392">
        <v>0</v>
      </c>
      <c r="D11" s="393">
        <v>235</v>
      </c>
      <c r="E11" s="393"/>
      <c r="F11" s="394">
        <v>0</v>
      </c>
    </row>
    <row r="12" spans="1:6" x14ac:dyDescent="0.25">
      <c r="A12" s="420" t="s">
        <v>10</v>
      </c>
      <c r="B12" s="420"/>
      <c r="C12" s="420"/>
      <c r="D12" s="420"/>
      <c r="E12" s="420"/>
      <c r="F12" s="420"/>
    </row>
    <row r="13" spans="1:6" ht="16.5" thickBot="1" x14ac:dyDescent="0.3">
      <c r="A13" s="395"/>
      <c r="B13" s="396"/>
      <c r="C13" s="395"/>
      <c r="D13" s="395"/>
      <c r="E13" s="395"/>
      <c r="F13" s="395"/>
    </row>
    <row r="14" spans="1:6" ht="150.75" customHeight="1" thickBot="1" x14ac:dyDescent="0.3">
      <c r="A14" s="397" t="s">
        <v>11</v>
      </c>
      <c r="B14" s="398"/>
      <c r="C14" s="398" t="s">
        <v>12</v>
      </c>
      <c r="D14" s="430" t="s">
        <v>13</v>
      </c>
      <c r="E14" s="431"/>
      <c r="F14" s="399" t="s">
        <v>14</v>
      </c>
    </row>
    <row r="15" spans="1:6" ht="16.5" thickBot="1" x14ac:dyDescent="0.3">
      <c r="A15" s="400" t="s">
        <v>15</v>
      </c>
      <c r="B15" s="401"/>
      <c r="C15" s="401">
        <v>22</v>
      </c>
      <c r="E15" s="402"/>
      <c r="F15" s="402"/>
    </row>
    <row r="16" spans="1:6" ht="13.9" customHeight="1" x14ac:dyDescent="0.25">
      <c r="A16" s="400" t="s">
        <v>16</v>
      </c>
      <c r="B16" s="403"/>
      <c r="C16" s="404">
        <f>C17/C15</f>
        <v>22.727272727272727</v>
      </c>
      <c r="D16" s="432" t="s">
        <v>17</v>
      </c>
      <c r="E16" s="433"/>
      <c r="F16" s="434"/>
    </row>
    <row r="17" spans="1:6" x14ac:dyDescent="0.25">
      <c r="A17" s="400" t="s">
        <v>18</v>
      </c>
      <c r="B17" s="403"/>
      <c r="C17" s="404">
        <v>500</v>
      </c>
      <c r="D17" s="435"/>
      <c r="E17" s="436"/>
      <c r="F17" s="437"/>
    </row>
    <row r="18" spans="1:6" x14ac:dyDescent="0.25">
      <c r="A18" s="400" t="s">
        <v>19</v>
      </c>
      <c r="B18" s="405"/>
      <c r="C18" s="406">
        <v>0.2</v>
      </c>
      <c r="D18" s="435"/>
      <c r="E18" s="436"/>
      <c r="F18" s="437"/>
    </row>
    <row r="19" spans="1:6" x14ac:dyDescent="0.25">
      <c r="A19" s="400" t="s">
        <v>20</v>
      </c>
      <c r="B19" s="403"/>
      <c r="C19" s="404">
        <f>TRUNC(C17-(C17*C18),2)</f>
        <v>400</v>
      </c>
      <c r="D19" s="435"/>
      <c r="E19" s="436"/>
      <c r="F19" s="437"/>
    </row>
    <row r="20" spans="1:6" x14ac:dyDescent="0.25">
      <c r="A20" s="407"/>
      <c r="B20" s="408"/>
      <c r="C20" s="408"/>
      <c r="D20" s="435"/>
      <c r="E20" s="436"/>
      <c r="F20" s="437"/>
    </row>
    <row r="21" spans="1:6" x14ac:dyDescent="0.25">
      <c r="A21" s="397" t="s">
        <v>21</v>
      </c>
      <c r="B21" s="409"/>
      <c r="C21" s="410">
        <v>5</v>
      </c>
      <c r="D21" s="435"/>
      <c r="E21" s="436"/>
      <c r="F21" s="437"/>
    </row>
    <row r="22" spans="1:6" x14ac:dyDescent="0.25">
      <c r="A22" s="400" t="s">
        <v>22</v>
      </c>
      <c r="B22" s="411"/>
      <c r="C22" s="412">
        <v>20</v>
      </c>
      <c r="D22" s="435"/>
      <c r="E22" s="436"/>
      <c r="F22" s="437"/>
    </row>
    <row r="23" spans="1:6" x14ac:dyDescent="0.25">
      <c r="A23" s="413" t="s">
        <v>489</v>
      </c>
      <c r="B23" s="414"/>
      <c r="C23" s="415">
        <v>40</v>
      </c>
      <c r="D23" s="435"/>
      <c r="E23" s="436"/>
      <c r="F23" s="437"/>
    </row>
    <row r="24" spans="1:6" ht="16.5" thickBot="1" x14ac:dyDescent="0.3">
      <c r="C24" s="416"/>
      <c r="D24" s="435"/>
      <c r="E24" s="436"/>
      <c r="F24" s="437"/>
    </row>
    <row r="25" spans="1:6" ht="15" customHeight="1" x14ac:dyDescent="0.25">
      <c r="A25" s="441" t="s">
        <v>493</v>
      </c>
      <c r="B25" s="443"/>
      <c r="C25" s="416"/>
      <c r="D25" s="435"/>
      <c r="E25" s="436"/>
      <c r="F25" s="437"/>
    </row>
    <row r="26" spans="1:6" ht="51" customHeight="1" thickBot="1" x14ac:dyDescent="0.3">
      <c r="A26" s="444"/>
      <c r="B26" s="446"/>
      <c r="C26" s="417"/>
      <c r="D26" s="438"/>
      <c r="E26" s="439"/>
      <c r="F26" s="440"/>
    </row>
    <row r="27" spans="1:6" ht="74.25" customHeight="1" thickBot="1" x14ac:dyDescent="0.3">
      <c r="A27" s="447"/>
      <c r="B27" s="449"/>
      <c r="C27" s="417"/>
      <c r="D27" s="418"/>
      <c r="E27" s="418"/>
      <c r="F27" s="418"/>
    </row>
    <row r="28" spans="1:6" ht="16.5" thickBot="1" x14ac:dyDescent="0.3">
      <c r="E28" s="402"/>
      <c r="F28" s="402"/>
    </row>
    <row r="29" spans="1:6" ht="15" customHeight="1" x14ac:dyDescent="0.25">
      <c r="A29" s="441" t="s">
        <v>492</v>
      </c>
      <c r="B29" s="442"/>
      <c r="C29" s="443"/>
      <c r="E29" s="421" t="s">
        <v>23</v>
      </c>
      <c r="F29" s="422"/>
    </row>
    <row r="30" spans="1:6" x14ac:dyDescent="0.25">
      <c r="A30" s="444"/>
      <c r="B30" s="445"/>
      <c r="C30" s="446"/>
      <c r="E30" s="423"/>
      <c r="F30" s="424"/>
    </row>
    <row r="31" spans="1:6" x14ac:dyDescent="0.25">
      <c r="A31" s="444"/>
      <c r="B31" s="445"/>
      <c r="C31" s="446"/>
      <c r="E31" s="423"/>
      <c r="F31" s="424"/>
    </row>
    <row r="32" spans="1:6" x14ac:dyDescent="0.25">
      <c r="A32" s="444"/>
      <c r="B32" s="445"/>
      <c r="C32" s="446"/>
      <c r="E32" s="423"/>
      <c r="F32" s="424"/>
    </row>
    <row r="33" spans="1:6" x14ac:dyDescent="0.25">
      <c r="A33" s="444"/>
      <c r="B33" s="445"/>
      <c r="C33" s="446"/>
      <c r="E33" s="423"/>
      <c r="F33" s="424"/>
    </row>
    <row r="34" spans="1:6" x14ac:dyDescent="0.25">
      <c r="A34" s="444"/>
      <c r="B34" s="445"/>
      <c r="C34" s="446"/>
      <c r="E34" s="423"/>
      <c r="F34" s="424"/>
    </row>
    <row r="35" spans="1:6" x14ac:dyDescent="0.25">
      <c r="A35" s="444"/>
      <c r="B35" s="445"/>
      <c r="C35" s="446"/>
      <c r="E35" s="423"/>
      <c r="F35" s="424"/>
    </row>
    <row r="36" spans="1:6" ht="16.5" thickBot="1" x14ac:dyDescent="0.3">
      <c r="A36" s="447"/>
      <c r="B36" s="448"/>
      <c r="C36" s="449"/>
      <c r="E36" s="425"/>
      <c r="F36" s="426"/>
    </row>
    <row r="37" spans="1:6" x14ac:dyDescent="0.25">
      <c r="A37" s="418"/>
      <c r="B37" s="418"/>
      <c r="C37" s="418"/>
    </row>
    <row r="38" spans="1:6" x14ac:dyDescent="0.25">
      <c r="A38" s="402"/>
    </row>
  </sheetData>
  <mergeCells count="11">
    <mergeCell ref="A12:F12"/>
    <mergeCell ref="E29:F36"/>
    <mergeCell ref="A1:F1"/>
    <mergeCell ref="A2:F2"/>
    <mergeCell ref="A3:F3"/>
    <mergeCell ref="A5:F6"/>
    <mergeCell ref="A7:F7"/>
    <mergeCell ref="D14:E14"/>
    <mergeCell ref="D16:F26"/>
    <mergeCell ref="A29:C36"/>
    <mergeCell ref="A25:B27"/>
  </mergeCells>
  <pageMargins left="0.51180555555555496" right="0.51180555555555496" top="0.78749999999999998" bottom="0.78749999999999998" header="0.51180555555555496" footer="0.51180555555555496"/>
  <pageSetup paperSize="9" scale="60"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L188"/>
  <sheetViews>
    <sheetView showGridLines="0" tabSelected="1" view="pageBreakPreview" topLeftCell="A151" zoomScale="80" zoomScaleNormal="80" zoomScaleSheetLayoutView="80" zoomScalePageLayoutView="83" workbookViewId="0">
      <selection activeCell="AS170" sqref="AS170"/>
    </sheetView>
  </sheetViews>
  <sheetFormatPr defaultColWidth="9.140625" defaultRowHeight="15" x14ac:dyDescent="0.25"/>
  <cols>
    <col min="1" max="1" width="2.85546875" customWidth="1"/>
    <col min="2" max="2" width="11.42578125" customWidth="1"/>
    <col min="3" max="3" width="29.7109375" hidden="1" customWidth="1"/>
    <col min="4" max="6" width="9.140625" hidden="1" customWidth="1"/>
    <col min="7" max="7" width="7.28515625" customWidth="1"/>
    <col min="8" max="8" width="6.140625" customWidth="1"/>
    <col min="9" max="9" width="2.42578125" customWidth="1"/>
    <col min="10" max="10" width="4" customWidth="1"/>
    <col min="11" max="11" width="8.42578125" customWidth="1"/>
    <col min="12" max="12" width="3.140625" hidden="1" customWidth="1"/>
    <col min="13" max="13" width="2" hidden="1" customWidth="1"/>
    <col min="14" max="14" width="10.28515625" customWidth="1"/>
    <col min="15" max="15" width="7.140625" customWidth="1"/>
    <col min="16" max="16" width="1.140625" customWidth="1"/>
    <col min="17" max="17" width="7.28515625" customWidth="1"/>
    <col min="18" max="18" width="5.28515625" customWidth="1"/>
    <col min="19" max="19" width="12.7109375" customWidth="1"/>
    <col min="22" max="22" width="7.28515625" customWidth="1"/>
    <col min="23" max="23" width="1.42578125" customWidth="1"/>
    <col min="24" max="24" width="4.85546875" customWidth="1"/>
    <col min="25" max="25" width="2.28515625" hidden="1" customWidth="1"/>
    <col min="26" max="26" width="6.28515625" customWidth="1"/>
    <col min="27" max="28" width="4.85546875" customWidth="1"/>
    <col min="29" max="29" width="9.140625" hidden="1" customWidth="1"/>
    <col min="30" max="30" width="1.28515625" customWidth="1"/>
    <col min="31" max="31" width="7.7109375" customWidth="1"/>
    <col min="32" max="32" width="4.28515625" customWidth="1"/>
    <col min="33" max="33" width="3.42578125" customWidth="1"/>
    <col min="34" max="34" width="4" customWidth="1"/>
    <col min="35" max="35" width="0.140625" customWidth="1"/>
    <col min="36" max="36" width="2.140625" customWidth="1"/>
    <col min="37" max="37" width="2.42578125" customWidth="1"/>
    <col min="38" max="38" width="2.7109375" customWidth="1"/>
    <col min="39" max="39" width="2.140625" customWidth="1"/>
    <col min="40" max="40" width="2.28515625" customWidth="1"/>
    <col min="41" max="41" width="2" customWidth="1"/>
    <col min="42" max="42" width="14.140625" customWidth="1"/>
    <col min="43" max="43" width="14.42578125" customWidth="1"/>
    <col min="44" max="44" width="15.5703125" customWidth="1"/>
    <col min="45" max="45" width="17.5703125" customWidth="1"/>
    <col min="46" max="46" width="12.7109375" customWidth="1"/>
    <col min="47" max="47" width="4.5703125" customWidth="1"/>
    <col min="48" max="48" width="4.140625" customWidth="1"/>
    <col min="49" max="49" width="4.7109375" customWidth="1"/>
    <col min="50" max="50" width="12" customWidth="1"/>
    <col min="52" max="52" width="16.28515625" customWidth="1"/>
    <col min="54" max="54" width="1.7109375" hidden="1" customWidth="1"/>
    <col min="55" max="64" width="9" hidden="1" customWidth="1"/>
  </cols>
  <sheetData>
    <row r="2" spans="1:57" x14ac:dyDescent="0.25">
      <c r="A2" s="574" t="s">
        <v>397</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286"/>
      <c r="AS2" s="287"/>
      <c r="AT2" s="287"/>
      <c r="AU2" s="286"/>
      <c r="AV2" s="286"/>
      <c r="AW2" s="286"/>
      <c r="AX2" s="286"/>
      <c r="AY2" s="286"/>
      <c r="AZ2" s="286"/>
      <c r="BA2" s="286"/>
      <c r="BB2" s="286"/>
      <c r="BC2" s="286"/>
      <c r="BD2" s="286"/>
      <c r="BE2" s="286"/>
    </row>
    <row r="3" spans="1:57" x14ac:dyDescent="0.25">
      <c r="A3" s="575" t="s">
        <v>398</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288"/>
      <c r="AS3" s="288"/>
      <c r="AT3" s="288"/>
      <c r="AU3" s="289"/>
      <c r="AV3" s="289"/>
      <c r="AW3" s="289"/>
      <c r="AX3" s="289"/>
      <c r="AY3" s="289"/>
      <c r="AZ3" s="289"/>
      <c r="BA3" s="289"/>
      <c r="BB3" s="289"/>
      <c r="BC3" s="289"/>
      <c r="BD3" s="289"/>
      <c r="BE3" s="289"/>
    </row>
    <row r="4" spans="1:57" x14ac:dyDescent="0.25">
      <c r="A4" s="576" t="s">
        <v>399</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288"/>
      <c r="AS4" s="288"/>
      <c r="AT4" s="288"/>
      <c r="AU4" s="286"/>
      <c r="AV4" s="286"/>
      <c r="AW4" s="286"/>
      <c r="AX4" s="286"/>
      <c r="AY4" s="286"/>
      <c r="AZ4" s="286"/>
      <c r="BA4" s="286"/>
      <c r="BB4" s="286"/>
      <c r="BC4" s="286"/>
      <c r="BD4" s="286"/>
      <c r="BE4" s="286"/>
    </row>
    <row r="5" spans="1:57" x14ac:dyDescent="0.25">
      <c r="A5" s="290"/>
      <c r="B5" s="290"/>
      <c r="C5" s="290"/>
      <c r="D5" s="290"/>
      <c r="E5" s="290"/>
      <c r="F5" s="290"/>
      <c r="G5" s="290"/>
      <c r="H5" s="290"/>
      <c r="I5" s="290"/>
      <c r="J5" s="291"/>
      <c r="K5" s="286"/>
      <c r="L5" s="286"/>
      <c r="M5" s="286"/>
      <c r="N5" s="286"/>
      <c r="O5" s="286"/>
      <c r="P5" s="286"/>
      <c r="Q5" s="286"/>
      <c r="R5" s="286"/>
      <c r="S5" s="286"/>
      <c r="T5" s="286"/>
      <c r="U5" s="286"/>
      <c r="V5" s="286"/>
      <c r="W5" s="286"/>
      <c r="X5" s="286"/>
      <c r="Y5" s="286"/>
      <c r="Z5" s="288"/>
      <c r="AA5" s="288"/>
      <c r="AB5" s="288"/>
      <c r="AC5" s="288"/>
      <c r="AD5" s="288"/>
      <c r="AE5" s="288"/>
      <c r="AF5" s="288"/>
      <c r="AG5" s="288"/>
      <c r="AH5" s="288"/>
      <c r="AI5" s="292"/>
      <c r="AJ5" s="292"/>
      <c r="AK5" s="292"/>
      <c r="AL5" s="292"/>
      <c r="AM5" s="292"/>
      <c r="AN5" s="288"/>
      <c r="AO5" s="288"/>
      <c r="AP5" s="288"/>
      <c r="AQ5" s="288"/>
      <c r="AR5" s="288"/>
      <c r="AS5" s="288"/>
      <c r="AT5" s="288"/>
      <c r="AU5" s="286"/>
      <c r="AV5" s="286"/>
      <c r="AW5" s="286"/>
      <c r="AX5" s="286"/>
      <c r="AY5" s="286"/>
      <c r="AZ5" s="286"/>
      <c r="BA5" s="286"/>
      <c r="BB5" s="286"/>
      <c r="BC5" s="286"/>
      <c r="BD5" s="286"/>
      <c r="BE5" s="286"/>
    </row>
    <row r="6" spans="1:57" ht="15" customHeight="1" x14ac:dyDescent="0.25">
      <c r="A6" s="577" t="s">
        <v>400</v>
      </c>
      <c r="B6" s="577"/>
      <c r="C6" s="577"/>
      <c r="D6" s="577"/>
      <c r="E6" s="577"/>
      <c r="F6" s="577"/>
      <c r="G6" s="577"/>
      <c r="H6" s="577"/>
      <c r="I6" s="577"/>
      <c r="J6" s="577"/>
      <c r="K6" s="578" t="s">
        <v>391</v>
      </c>
      <c r="L6" s="578"/>
      <c r="M6" s="578"/>
      <c r="N6" s="578"/>
      <c r="O6" s="579" t="s">
        <v>401</v>
      </c>
      <c r="P6" s="579"/>
      <c r="Q6" s="579"/>
      <c r="R6" s="579"/>
      <c r="S6" s="579"/>
      <c r="T6" s="579"/>
      <c r="U6" s="580" t="s">
        <v>391</v>
      </c>
      <c r="V6" s="580"/>
      <c r="W6" s="580"/>
      <c r="X6" s="580"/>
      <c r="Y6" s="580"/>
      <c r="Z6" s="581" t="s">
        <v>402</v>
      </c>
      <c r="AA6" s="581"/>
      <c r="AB6" s="581"/>
      <c r="AC6" s="581"/>
      <c r="AD6" s="581"/>
      <c r="AE6" s="582" t="s">
        <v>403</v>
      </c>
      <c r="AF6" s="582"/>
      <c r="AG6" s="582"/>
      <c r="AH6" s="582"/>
      <c r="AI6" s="582"/>
      <c r="AJ6" s="582"/>
      <c r="AK6" s="582"/>
      <c r="AL6" s="582"/>
      <c r="AM6" s="582"/>
      <c r="AN6" s="582"/>
      <c r="AO6" s="582"/>
      <c r="AP6" s="582"/>
      <c r="AQ6" s="582"/>
      <c r="AR6" s="294"/>
      <c r="AS6" s="294"/>
      <c r="AT6" s="294"/>
      <c r="AU6" s="294"/>
      <c r="AV6" s="294"/>
      <c r="AW6" s="294"/>
      <c r="AX6" s="294"/>
      <c r="AY6" s="294"/>
      <c r="AZ6" s="286"/>
      <c r="BA6" s="286"/>
      <c r="BB6" s="286"/>
      <c r="BC6" s="286"/>
      <c r="BD6" s="286"/>
      <c r="BE6" s="286"/>
    </row>
    <row r="7" spans="1:57" x14ac:dyDescent="0.25">
      <c r="A7" s="577"/>
      <c r="B7" s="577"/>
      <c r="C7" s="577"/>
      <c r="D7" s="577"/>
      <c r="E7" s="577"/>
      <c r="F7" s="577"/>
      <c r="G7" s="577"/>
      <c r="H7" s="577"/>
      <c r="I7" s="577"/>
      <c r="J7" s="577"/>
      <c r="K7" s="578"/>
      <c r="L7" s="578"/>
      <c r="M7" s="578"/>
      <c r="N7" s="578"/>
      <c r="O7" s="579"/>
      <c r="P7" s="579"/>
      <c r="Q7" s="579"/>
      <c r="R7" s="579"/>
      <c r="S7" s="579"/>
      <c r="T7" s="579"/>
      <c r="U7" s="579" t="s">
        <v>404</v>
      </c>
      <c r="V7" s="579"/>
      <c r="W7" s="579"/>
      <c r="X7" s="579"/>
      <c r="Y7" s="579"/>
      <c r="Z7" s="581"/>
      <c r="AA7" s="581"/>
      <c r="AB7" s="581"/>
      <c r="AC7" s="581"/>
      <c r="AD7" s="581"/>
      <c r="AE7" s="582" t="s">
        <v>405</v>
      </c>
      <c r="AF7" s="582"/>
      <c r="AG7" s="582"/>
      <c r="AH7" s="582"/>
      <c r="AI7" s="582"/>
      <c r="AJ7" s="582"/>
      <c r="AK7" s="582"/>
      <c r="AL7" s="582"/>
      <c r="AM7" s="582"/>
      <c r="AN7" s="582"/>
      <c r="AO7" s="582"/>
      <c r="AP7" s="582"/>
      <c r="AQ7" s="582"/>
      <c r="AR7" s="294"/>
      <c r="AS7" s="294"/>
      <c r="AT7" s="294"/>
      <c r="AU7" s="294"/>
      <c r="AV7" s="294"/>
      <c r="AW7" s="294"/>
      <c r="AX7" s="294"/>
      <c r="AY7" s="294"/>
      <c r="AZ7" s="286"/>
      <c r="BA7" s="286"/>
      <c r="BB7" s="286"/>
      <c r="BC7" s="286"/>
      <c r="BD7" s="286"/>
      <c r="BE7" s="286"/>
    </row>
    <row r="8" spans="1:57" x14ac:dyDescent="0.25">
      <c r="A8" s="577"/>
      <c r="B8" s="577"/>
      <c r="C8" s="577"/>
      <c r="D8" s="577"/>
      <c r="E8" s="577"/>
      <c r="F8" s="577"/>
      <c r="G8" s="577"/>
      <c r="H8" s="577"/>
      <c r="I8" s="577"/>
      <c r="J8" s="577"/>
      <c r="K8" s="578"/>
      <c r="L8" s="578"/>
      <c r="M8" s="578"/>
      <c r="N8" s="578"/>
      <c r="O8" s="579"/>
      <c r="P8" s="579"/>
      <c r="Q8" s="579"/>
      <c r="R8" s="579"/>
      <c r="S8" s="579"/>
      <c r="T8" s="579"/>
      <c r="U8" s="579" t="s">
        <v>406</v>
      </c>
      <c r="V8" s="579"/>
      <c r="W8" s="579"/>
      <c r="X8" s="579"/>
      <c r="Y8" s="579"/>
      <c r="Z8" s="583" t="s">
        <v>407</v>
      </c>
      <c r="AA8" s="583"/>
      <c r="AB8" s="583"/>
      <c r="AC8" s="583"/>
      <c r="AD8" s="583"/>
      <c r="AE8" s="582"/>
      <c r="AF8" s="582"/>
      <c r="AG8" s="582"/>
      <c r="AH8" s="582"/>
      <c r="AI8" s="582"/>
      <c r="AJ8" s="582"/>
      <c r="AK8" s="582"/>
      <c r="AL8" s="582"/>
      <c r="AM8" s="582"/>
      <c r="AN8" s="582"/>
      <c r="AO8" s="582"/>
      <c r="AP8" s="582"/>
      <c r="AQ8" s="582"/>
      <c r="AR8" s="294"/>
      <c r="AS8" s="294"/>
      <c r="AT8" s="294"/>
      <c r="AU8" s="294"/>
      <c r="AV8" s="294"/>
      <c r="AW8" s="294"/>
      <c r="AX8" s="294"/>
      <c r="AY8" s="294"/>
      <c r="AZ8" s="286"/>
      <c r="BA8" s="286"/>
      <c r="BB8" s="286"/>
      <c r="BC8" s="286"/>
      <c r="BD8" s="286"/>
      <c r="BE8" s="286"/>
    </row>
    <row r="9" spans="1:57" ht="15" customHeight="1" x14ac:dyDescent="0.25">
      <c r="A9" s="584" t="s">
        <v>393</v>
      </c>
      <c r="B9" s="584"/>
      <c r="C9" s="584"/>
      <c r="D9" s="584"/>
      <c r="E9" s="584"/>
      <c r="F9" s="584"/>
      <c r="G9" s="584"/>
      <c r="H9" s="584"/>
      <c r="I9" s="584"/>
      <c r="J9" s="584"/>
      <c r="K9" s="585">
        <v>1200</v>
      </c>
      <c r="L9" s="585"/>
      <c r="M9" s="585"/>
      <c r="N9" s="585"/>
      <c r="O9" s="586" t="s">
        <v>408</v>
      </c>
      <c r="P9" s="586"/>
      <c r="Q9" s="586"/>
      <c r="R9" s="586"/>
      <c r="S9" s="586"/>
      <c r="T9" s="586"/>
      <c r="U9" s="587"/>
      <c r="V9" s="587"/>
      <c r="W9" s="587"/>
      <c r="X9" s="587"/>
      <c r="Y9" s="587"/>
      <c r="Z9" s="588"/>
      <c r="AA9" s="588"/>
      <c r="AB9" s="588"/>
      <c r="AC9" s="588"/>
      <c r="AD9" s="588"/>
      <c r="AE9" s="589"/>
      <c r="AF9" s="589"/>
      <c r="AG9" s="589"/>
      <c r="AH9" s="589"/>
      <c r="AI9" s="589"/>
      <c r="AJ9" s="589"/>
      <c r="AK9" s="589"/>
      <c r="AL9" s="589"/>
      <c r="AM9" s="589"/>
      <c r="AN9" s="589"/>
      <c r="AO9" s="589"/>
      <c r="AP9" s="589"/>
      <c r="AQ9" s="589"/>
      <c r="AR9" s="294"/>
      <c r="AS9" s="294"/>
      <c r="AT9" s="294"/>
      <c r="AU9" s="294"/>
      <c r="AV9" s="294"/>
      <c r="AW9" s="294"/>
      <c r="AX9" s="294"/>
      <c r="AY9" s="294"/>
      <c r="AZ9" s="286"/>
      <c r="BA9" s="286"/>
      <c r="BB9" s="286"/>
      <c r="BC9" s="286"/>
      <c r="BD9" s="286"/>
      <c r="BE9" s="286"/>
    </row>
    <row r="10" spans="1:57" x14ac:dyDescent="0.25">
      <c r="A10" s="584"/>
      <c r="B10" s="584"/>
      <c r="C10" s="584"/>
      <c r="D10" s="584"/>
      <c r="E10" s="584"/>
      <c r="F10" s="584"/>
      <c r="G10" s="584"/>
      <c r="H10" s="584"/>
      <c r="I10" s="584"/>
      <c r="J10" s="584"/>
      <c r="K10" s="585"/>
      <c r="L10" s="585"/>
      <c r="M10" s="585"/>
      <c r="N10" s="585"/>
      <c r="O10" s="586" t="s">
        <v>409</v>
      </c>
      <c r="P10" s="586"/>
      <c r="Q10" s="586"/>
      <c r="R10" s="586"/>
      <c r="S10" s="586"/>
      <c r="T10" s="586"/>
      <c r="U10" s="586"/>
      <c r="V10" s="586"/>
      <c r="W10" s="586"/>
      <c r="X10" s="586"/>
      <c r="Y10" s="586"/>
      <c r="Z10" s="588"/>
      <c r="AA10" s="588"/>
      <c r="AB10" s="588"/>
      <c r="AC10" s="588"/>
      <c r="AD10" s="588"/>
      <c r="AE10" s="589"/>
      <c r="AF10" s="589"/>
      <c r="AG10" s="589"/>
      <c r="AH10" s="589"/>
      <c r="AI10" s="589"/>
      <c r="AJ10" s="589"/>
      <c r="AK10" s="589"/>
      <c r="AL10" s="589"/>
      <c r="AM10" s="589"/>
      <c r="AN10" s="589"/>
      <c r="AO10" s="589"/>
      <c r="AP10" s="589"/>
      <c r="AQ10" s="589"/>
      <c r="AR10" s="294"/>
      <c r="AS10" s="294"/>
      <c r="AT10" s="294"/>
      <c r="AU10" s="294"/>
      <c r="AV10" s="294"/>
      <c r="AW10" s="294"/>
      <c r="AX10" s="294"/>
      <c r="AY10" s="294"/>
      <c r="AZ10" s="286"/>
      <c r="BA10" s="286"/>
      <c r="BB10" s="286"/>
      <c r="BC10" s="286"/>
      <c r="BD10" s="286"/>
      <c r="BE10" s="286"/>
    </row>
    <row r="11" spans="1:57" x14ac:dyDescent="0.25">
      <c r="A11" s="584"/>
      <c r="B11" s="584"/>
      <c r="C11" s="584"/>
      <c r="D11" s="584"/>
      <c r="E11" s="584"/>
      <c r="F11" s="584"/>
      <c r="G11" s="584"/>
      <c r="H11" s="584"/>
      <c r="I11" s="584"/>
      <c r="J11" s="584"/>
      <c r="K11" s="585"/>
      <c r="L11" s="585"/>
      <c r="M11" s="585"/>
      <c r="N11" s="585"/>
      <c r="O11" s="296" t="s">
        <v>228</v>
      </c>
      <c r="P11" s="297"/>
      <c r="Q11" s="298"/>
      <c r="R11" s="298"/>
      <c r="S11" s="298"/>
      <c r="T11" s="298"/>
      <c r="U11" s="298"/>
      <c r="V11" s="298"/>
      <c r="W11" s="298"/>
      <c r="X11" s="298"/>
      <c r="Y11" s="298"/>
      <c r="Z11" s="298"/>
      <c r="AA11" s="298"/>
      <c r="AB11" s="298"/>
      <c r="AC11" s="298"/>
      <c r="AD11" s="299"/>
      <c r="AE11" s="590"/>
      <c r="AF11" s="590"/>
      <c r="AG11" s="590"/>
      <c r="AH11" s="590"/>
      <c r="AI11" s="590"/>
      <c r="AJ11" s="590"/>
      <c r="AK11" s="590"/>
      <c r="AL11" s="590"/>
      <c r="AM11" s="590"/>
      <c r="AN11" s="590"/>
      <c r="AO11" s="590"/>
      <c r="AP11" s="590"/>
      <c r="AQ11" s="590"/>
      <c r="AR11" s="294"/>
      <c r="AS11" s="294"/>
      <c r="AT11" s="294"/>
      <c r="AU11" s="294"/>
      <c r="AV11" s="294"/>
      <c r="AW11" s="294"/>
      <c r="AX11" s="294"/>
      <c r="AY11" s="294"/>
      <c r="AZ11" s="286"/>
      <c r="BA11" s="286"/>
      <c r="BB11" s="286"/>
      <c r="BC11" s="286"/>
      <c r="BD11" s="286"/>
      <c r="BE11" s="286"/>
    </row>
    <row r="12" spans="1:57" x14ac:dyDescent="0.25">
      <c r="A12" s="301"/>
      <c r="B12" s="301"/>
      <c r="C12" s="301"/>
      <c r="D12" s="301"/>
      <c r="E12" s="301"/>
      <c r="F12" s="301"/>
      <c r="G12" s="301"/>
      <c r="H12" s="301"/>
      <c r="I12" s="301"/>
      <c r="J12" s="301"/>
      <c r="K12" s="302"/>
      <c r="L12" s="302"/>
      <c r="M12" s="302"/>
      <c r="N12" s="302"/>
      <c r="O12" s="303"/>
      <c r="P12" s="303"/>
      <c r="Q12" s="303"/>
      <c r="R12" s="303"/>
      <c r="S12" s="303"/>
      <c r="T12" s="303"/>
      <c r="U12" s="303"/>
      <c r="V12" s="303"/>
      <c r="W12" s="303"/>
      <c r="X12" s="303"/>
      <c r="Y12" s="303"/>
      <c r="Z12" s="304"/>
      <c r="AA12" s="304"/>
      <c r="AB12" s="304"/>
      <c r="AC12" s="304"/>
      <c r="AD12" s="304"/>
      <c r="AE12" s="304"/>
      <c r="AF12" s="304"/>
      <c r="AG12" s="304"/>
      <c r="AH12" s="304"/>
      <c r="AI12" s="305"/>
      <c r="AJ12" s="305"/>
      <c r="AK12" s="305"/>
      <c r="AL12" s="305"/>
      <c r="AM12" s="305"/>
      <c r="AN12" s="304"/>
      <c r="AO12" s="304"/>
      <c r="AP12" s="304"/>
      <c r="AQ12" s="304"/>
      <c r="AR12" s="304"/>
      <c r="AS12" s="304"/>
      <c r="AT12" s="304"/>
      <c r="AU12" s="304"/>
      <c r="AV12" s="304"/>
      <c r="AW12" s="304"/>
      <c r="AX12" s="304"/>
      <c r="AY12" s="304"/>
      <c r="AZ12" s="306"/>
      <c r="BA12" s="306"/>
      <c r="BB12" s="306"/>
      <c r="BC12" s="306"/>
      <c r="BD12" s="306"/>
      <c r="BE12" s="306"/>
    </row>
    <row r="13" spans="1:57" ht="15" customHeight="1" x14ac:dyDescent="0.25">
      <c r="A13" s="584" t="s">
        <v>410</v>
      </c>
      <c r="B13" s="584"/>
      <c r="C13" s="584"/>
      <c r="D13" s="584"/>
      <c r="E13" s="584"/>
      <c r="F13" s="584"/>
      <c r="G13" s="584"/>
      <c r="H13" s="584"/>
      <c r="I13" s="584"/>
      <c r="J13" s="584"/>
      <c r="K13" s="585">
        <v>1000</v>
      </c>
      <c r="L13" s="585"/>
      <c r="M13" s="585"/>
      <c r="N13" s="585"/>
      <c r="O13" s="586" t="s">
        <v>408</v>
      </c>
      <c r="P13" s="586"/>
      <c r="Q13" s="586"/>
      <c r="R13" s="586"/>
      <c r="S13" s="586"/>
      <c r="T13" s="586"/>
      <c r="U13" s="587">
        <f>1/(30*K13)</f>
        <v>3.3333333333333335E-5</v>
      </c>
      <c r="V13" s="587"/>
      <c r="W13" s="587"/>
      <c r="X13" s="587"/>
      <c r="Y13" s="587"/>
      <c r="Z13" s="588" t="e">
        <f>'Encarregado (44h)'!E143</f>
        <v>#VALUE!</v>
      </c>
      <c r="AA13" s="588"/>
      <c r="AB13" s="588"/>
      <c r="AC13" s="588"/>
      <c r="AD13" s="588"/>
      <c r="AE13" s="589" t="e">
        <f>TRUNC((U13*Z13),2)</f>
        <v>#VALUE!</v>
      </c>
      <c r="AF13" s="589"/>
      <c r="AG13" s="589"/>
      <c r="AH13" s="589"/>
      <c r="AI13" s="589"/>
      <c r="AJ13" s="589"/>
      <c r="AK13" s="589"/>
      <c r="AL13" s="589"/>
      <c r="AM13" s="589"/>
      <c r="AN13" s="589"/>
      <c r="AO13" s="589"/>
      <c r="AP13" s="589"/>
      <c r="AQ13" s="589"/>
      <c r="AR13" s="307"/>
      <c r="AS13" s="307"/>
      <c r="AT13" s="307"/>
      <c r="AU13" s="307"/>
      <c r="AV13" s="307"/>
      <c r="AW13" s="307"/>
      <c r="AX13" s="307"/>
      <c r="AY13" s="307"/>
      <c r="AZ13" s="286"/>
      <c r="BA13" s="286"/>
      <c r="BB13" s="286"/>
      <c r="BC13" s="286"/>
      <c r="BD13" s="286"/>
      <c r="BE13" s="286"/>
    </row>
    <row r="14" spans="1:57" x14ac:dyDescent="0.25">
      <c r="A14" s="584"/>
      <c r="B14" s="584"/>
      <c r="C14" s="584"/>
      <c r="D14" s="584"/>
      <c r="E14" s="584"/>
      <c r="F14" s="584"/>
      <c r="G14" s="584"/>
      <c r="H14" s="584"/>
      <c r="I14" s="584"/>
      <c r="J14" s="584"/>
      <c r="K14" s="585"/>
      <c r="L14" s="585"/>
      <c r="M14" s="585"/>
      <c r="N14" s="585"/>
      <c r="O14" s="586" t="s">
        <v>409</v>
      </c>
      <c r="P14" s="586"/>
      <c r="Q14" s="586"/>
      <c r="R14" s="586"/>
      <c r="S14" s="586"/>
      <c r="T14" s="586"/>
      <c r="U14" s="586">
        <f>1/K13</f>
        <v>1E-3</v>
      </c>
      <c r="V14" s="586"/>
      <c r="W14" s="586"/>
      <c r="X14" s="586"/>
      <c r="Y14" s="586"/>
      <c r="Z14" s="588" t="e">
        <f>'Servente de Limpeza (44h)'!E142</f>
        <v>#VALUE!</v>
      </c>
      <c r="AA14" s="588"/>
      <c r="AB14" s="588"/>
      <c r="AC14" s="588"/>
      <c r="AD14" s="588"/>
      <c r="AE14" s="589" t="e">
        <f>TRUNC((U14*Z14),2)</f>
        <v>#VALUE!</v>
      </c>
      <c r="AF14" s="589"/>
      <c r="AG14" s="589"/>
      <c r="AH14" s="589"/>
      <c r="AI14" s="589"/>
      <c r="AJ14" s="589"/>
      <c r="AK14" s="589"/>
      <c r="AL14" s="589"/>
      <c r="AM14" s="589"/>
      <c r="AN14" s="589"/>
      <c r="AO14" s="589"/>
      <c r="AP14" s="589"/>
      <c r="AQ14" s="589"/>
      <c r="AR14" s="307"/>
      <c r="AS14" s="307"/>
      <c r="AT14" s="307"/>
      <c r="AU14" s="307"/>
      <c r="AV14" s="307"/>
      <c r="AW14" s="307"/>
      <c r="AX14" s="307"/>
      <c r="AY14" s="307"/>
      <c r="AZ14" s="286"/>
      <c r="BA14" s="286"/>
      <c r="BB14" s="286"/>
      <c r="BC14" s="286"/>
      <c r="BD14" s="286"/>
      <c r="BE14" s="286"/>
    </row>
    <row r="15" spans="1:57" x14ac:dyDescent="0.25">
      <c r="A15" s="584"/>
      <c r="B15" s="584"/>
      <c r="C15" s="584"/>
      <c r="D15" s="584"/>
      <c r="E15" s="584"/>
      <c r="F15" s="584"/>
      <c r="G15" s="584"/>
      <c r="H15" s="584"/>
      <c r="I15" s="584"/>
      <c r="J15" s="584"/>
      <c r="K15" s="585"/>
      <c r="L15" s="585"/>
      <c r="M15" s="585"/>
      <c r="N15" s="585"/>
      <c r="O15" s="296" t="s">
        <v>228</v>
      </c>
      <c r="P15" s="297"/>
      <c r="Q15" s="298"/>
      <c r="R15" s="298"/>
      <c r="S15" s="298"/>
      <c r="T15" s="298"/>
      <c r="U15" s="298"/>
      <c r="V15" s="298"/>
      <c r="W15" s="298"/>
      <c r="X15" s="298"/>
      <c r="Y15" s="298"/>
      <c r="Z15" s="298"/>
      <c r="AA15" s="298"/>
      <c r="AB15" s="298"/>
      <c r="AC15" s="298"/>
      <c r="AD15" s="299"/>
      <c r="AE15" s="590" t="e">
        <f>TRUNC(SUM(AE13:AQ14),2)</f>
        <v>#VALUE!</v>
      </c>
      <c r="AF15" s="590"/>
      <c r="AG15" s="590"/>
      <c r="AH15" s="590"/>
      <c r="AI15" s="590"/>
      <c r="AJ15" s="590"/>
      <c r="AK15" s="590"/>
      <c r="AL15" s="590"/>
      <c r="AM15" s="590"/>
      <c r="AN15" s="590"/>
      <c r="AO15" s="590"/>
      <c r="AP15" s="590"/>
      <c r="AQ15" s="590"/>
      <c r="AR15" s="307"/>
      <c r="AS15" s="307"/>
      <c r="AT15" s="307"/>
      <c r="AU15" s="307"/>
      <c r="AV15" s="307"/>
      <c r="AW15" s="307"/>
      <c r="AX15" s="307"/>
      <c r="AY15" s="307"/>
      <c r="AZ15" s="286"/>
      <c r="BA15" s="286"/>
      <c r="BB15" s="286"/>
      <c r="BC15" s="286"/>
      <c r="BD15" s="286"/>
      <c r="BE15" s="286"/>
    </row>
    <row r="16" spans="1:57" x14ac:dyDescent="0.25">
      <c r="A16" s="308"/>
      <c r="B16" s="308"/>
      <c r="C16" s="308"/>
      <c r="D16" s="308"/>
      <c r="E16" s="308"/>
      <c r="F16" s="308"/>
      <c r="G16" s="308"/>
      <c r="H16" s="308"/>
      <c r="I16" s="308"/>
      <c r="J16" s="308"/>
      <c r="K16" s="309"/>
      <c r="L16" s="309"/>
      <c r="M16" s="309"/>
      <c r="N16" s="309"/>
      <c r="O16" s="310"/>
      <c r="P16" s="310"/>
      <c r="Q16" s="310"/>
      <c r="R16" s="310"/>
      <c r="S16" s="310"/>
      <c r="T16" s="310"/>
      <c r="U16" s="310"/>
      <c r="V16" s="310"/>
      <c r="W16" s="310"/>
      <c r="X16" s="310"/>
      <c r="Y16" s="310"/>
      <c r="Z16" s="310"/>
      <c r="AA16" s="310"/>
      <c r="AB16" s="310"/>
      <c r="AC16" s="310"/>
      <c r="AD16" s="310"/>
      <c r="AE16" s="311"/>
      <c r="AF16" s="311"/>
      <c r="AG16" s="311"/>
      <c r="AH16" s="311"/>
      <c r="AI16" s="312"/>
      <c r="AJ16" s="312"/>
      <c r="AK16" s="312"/>
      <c r="AL16" s="312"/>
      <c r="AM16" s="312"/>
      <c r="AN16" s="311"/>
      <c r="AO16" s="311"/>
      <c r="AP16" s="311"/>
      <c r="AQ16" s="311"/>
      <c r="AR16" s="311"/>
      <c r="AS16" s="311"/>
      <c r="AT16" s="311"/>
      <c r="AU16" s="311"/>
      <c r="AV16" s="311"/>
      <c r="AW16" s="311"/>
      <c r="AX16" s="311"/>
      <c r="AY16" s="311"/>
      <c r="AZ16" s="306"/>
      <c r="BA16" s="306"/>
      <c r="BB16" s="306"/>
      <c r="BC16" s="306"/>
      <c r="BD16" s="306"/>
      <c r="BE16" s="306"/>
    </row>
    <row r="17" spans="1:57" ht="15" customHeight="1" x14ac:dyDescent="0.25">
      <c r="A17" s="591" t="s">
        <v>411</v>
      </c>
      <c r="B17" s="591"/>
      <c r="C17" s="591"/>
      <c r="D17" s="591"/>
      <c r="E17" s="591"/>
      <c r="F17" s="591"/>
      <c r="G17" s="591"/>
      <c r="H17" s="591"/>
      <c r="I17" s="591"/>
      <c r="J17" s="591"/>
      <c r="K17" s="585">
        <v>300</v>
      </c>
      <c r="L17" s="585"/>
      <c r="M17" s="585"/>
      <c r="N17" s="585"/>
      <c r="O17" s="586" t="s">
        <v>408</v>
      </c>
      <c r="P17" s="586"/>
      <c r="Q17" s="586"/>
      <c r="R17" s="586"/>
      <c r="S17" s="586"/>
      <c r="T17" s="586"/>
      <c r="U17" s="587">
        <f>1/(30*K17)</f>
        <v>1.1111111111111112E-4</v>
      </c>
      <c r="V17" s="587"/>
      <c r="W17" s="587"/>
      <c r="X17" s="587"/>
      <c r="Y17" s="587"/>
      <c r="Z17" s="588" t="e">
        <f>'Encarregado (44h)'!E143</f>
        <v>#VALUE!</v>
      </c>
      <c r="AA17" s="588"/>
      <c r="AB17" s="588"/>
      <c r="AC17" s="588"/>
      <c r="AD17" s="588"/>
      <c r="AE17" s="589" t="e">
        <f>TRUNC((U17*Z17),2)</f>
        <v>#VALUE!</v>
      </c>
      <c r="AF17" s="589"/>
      <c r="AG17" s="589"/>
      <c r="AH17" s="589"/>
      <c r="AI17" s="589"/>
      <c r="AJ17" s="589"/>
      <c r="AK17" s="589"/>
      <c r="AL17" s="589"/>
      <c r="AM17" s="589"/>
      <c r="AN17" s="589"/>
      <c r="AO17" s="589"/>
      <c r="AP17" s="589"/>
      <c r="AQ17" s="589"/>
      <c r="AR17" s="307"/>
      <c r="AS17" s="307"/>
      <c r="AT17" s="307"/>
      <c r="AU17" s="307"/>
      <c r="AV17" s="307"/>
      <c r="AW17" s="307"/>
      <c r="AX17" s="307"/>
      <c r="AY17" s="307"/>
      <c r="AZ17" s="286"/>
      <c r="BA17" s="287"/>
      <c r="BB17" s="286"/>
      <c r="BC17" s="286"/>
      <c r="BD17" s="286"/>
      <c r="BE17" s="286"/>
    </row>
    <row r="18" spans="1:57" x14ac:dyDescent="0.25">
      <c r="A18" s="591"/>
      <c r="B18" s="591"/>
      <c r="C18" s="591"/>
      <c r="D18" s="591"/>
      <c r="E18" s="591"/>
      <c r="F18" s="591"/>
      <c r="G18" s="591"/>
      <c r="H18" s="591"/>
      <c r="I18" s="591"/>
      <c r="J18" s="591"/>
      <c r="K18" s="585"/>
      <c r="L18" s="585"/>
      <c r="M18" s="585"/>
      <c r="N18" s="585"/>
      <c r="O18" s="586" t="s">
        <v>409</v>
      </c>
      <c r="P18" s="586"/>
      <c r="Q18" s="586"/>
      <c r="R18" s="586"/>
      <c r="S18" s="586"/>
      <c r="T18" s="586"/>
      <c r="U18" s="586">
        <f>1/K17</f>
        <v>3.3333333333333335E-3</v>
      </c>
      <c r="V18" s="586"/>
      <c r="W18" s="586"/>
      <c r="X18" s="586"/>
      <c r="Y18" s="586"/>
      <c r="Z18" s="588" t="e">
        <f>'Servente de Limpeza (44h)'!E142</f>
        <v>#VALUE!</v>
      </c>
      <c r="AA18" s="588"/>
      <c r="AB18" s="588"/>
      <c r="AC18" s="588"/>
      <c r="AD18" s="588"/>
      <c r="AE18" s="589" t="e">
        <f>TRUNC((U18*Z18),2)</f>
        <v>#VALUE!</v>
      </c>
      <c r="AF18" s="589"/>
      <c r="AG18" s="589"/>
      <c r="AH18" s="589"/>
      <c r="AI18" s="589"/>
      <c r="AJ18" s="589"/>
      <c r="AK18" s="589"/>
      <c r="AL18" s="589"/>
      <c r="AM18" s="589"/>
      <c r="AN18" s="589"/>
      <c r="AO18" s="589"/>
      <c r="AP18" s="589"/>
      <c r="AQ18" s="589"/>
      <c r="AR18" s="307"/>
      <c r="AS18" s="307"/>
      <c r="AT18" s="307"/>
      <c r="AU18" s="307"/>
      <c r="AV18" s="307"/>
      <c r="AW18" s="307"/>
      <c r="AX18" s="307"/>
      <c r="AY18" s="307"/>
      <c r="AZ18" s="286"/>
      <c r="BA18" s="286"/>
      <c r="BB18" s="286"/>
      <c r="BC18" s="286"/>
      <c r="BD18" s="286"/>
      <c r="BE18" s="286"/>
    </row>
    <row r="19" spans="1:57" x14ac:dyDescent="0.25">
      <c r="A19" s="591"/>
      <c r="B19" s="591"/>
      <c r="C19" s="591"/>
      <c r="D19" s="591"/>
      <c r="E19" s="591"/>
      <c r="F19" s="591"/>
      <c r="G19" s="591"/>
      <c r="H19" s="591"/>
      <c r="I19" s="591"/>
      <c r="J19" s="591"/>
      <c r="K19" s="585"/>
      <c r="L19" s="585"/>
      <c r="M19" s="585"/>
      <c r="N19" s="585"/>
      <c r="O19" s="296" t="s">
        <v>228</v>
      </c>
      <c r="P19" s="297"/>
      <c r="Q19" s="298"/>
      <c r="R19" s="298"/>
      <c r="S19" s="298"/>
      <c r="T19" s="298"/>
      <c r="U19" s="298"/>
      <c r="V19" s="298"/>
      <c r="W19" s="298"/>
      <c r="X19" s="298"/>
      <c r="Y19" s="298"/>
      <c r="Z19" s="298"/>
      <c r="AA19" s="298"/>
      <c r="AB19" s="298"/>
      <c r="AC19" s="298"/>
      <c r="AD19" s="299"/>
      <c r="AE19" s="590" t="e">
        <f>TRUNC(SUM(AE17:AQ18),2)</f>
        <v>#VALUE!</v>
      </c>
      <c r="AF19" s="590"/>
      <c r="AG19" s="590"/>
      <c r="AH19" s="590"/>
      <c r="AI19" s="590"/>
      <c r="AJ19" s="590"/>
      <c r="AK19" s="590"/>
      <c r="AL19" s="590"/>
      <c r="AM19" s="590"/>
      <c r="AN19" s="590"/>
      <c r="AO19" s="590"/>
      <c r="AP19" s="590"/>
      <c r="AQ19" s="590"/>
      <c r="AR19" s="307"/>
      <c r="AS19" s="307"/>
      <c r="AT19" s="307"/>
      <c r="AU19" s="307"/>
      <c r="AV19" s="307"/>
      <c r="AW19" s="307"/>
      <c r="AX19" s="307"/>
      <c r="AY19" s="307"/>
      <c r="AZ19" s="286"/>
      <c r="BA19" s="286"/>
      <c r="BB19" s="286"/>
      <c r="BC19" s="286"/>
      <c r="BD19" s="286"/>
      <c r="BE19" s="286"/>
    </row>
    <row r="20" spans="1:57" x14ac:dyDescent="0.25">
      <c r="A20" s="308"/>
      <c r="B20" s="308"/>
      <c r="C20" s="308"/>
      <c r="D20" s="308"/>
      <c r="E20" s="308"/>
      <c r="F20" s="308"/>
      <c r="G20" s="308"/>
      <c r="H20" s="308"/>
      <c r="I20" s="308"/>
      <c r="J20" s="308"/>
      <c r="K20" s="309"/>
      <c r="L20" s="309"/>
      <c r="M20" s="309"/>
      <c r="N20" s="309"/>
      <c r="O20" s="310"/>
      <c r="P20" s="310"/>
      <c r="Q20" s="310"/>
      <c r="R20" s="310"/>
      <c r="S20" s="310"/>
      <c r="T20" s="310"/>
      <c r="U20" s="310"/>
      <c r="V20" s="310"/>
      <c r="W20" s="310"/>
      <c r="X20" s="310"/>
      <c r="Y20" s="310"/>
      <c r="Z20" s="310"/>
      <c r="AA20" s="310"/>
      <c r="AB20" s="310"/>
      <c r="AC20" s="310"/>
      <c r="AD20" s="310"/>
      <c r="AE20" s="311"/>
      <c r="AF20" s="311"/>
      <c r="AG20" s="311"/>
      <c r="AH20" s="311"/>
      <c r="AI20" s="312"/>
      <c r="AJ20" s="312"/>
      <c r="AK20" s="312"/>
      <c r="AL20" s="312"/>
      <c r="AM20" s="312"/>
      <c r="AN20" s="311"/>
      <c r="AO20" s="311"/>
      <c r="AP20" s="311"/>
      <c r="AQ20" s="311"/>
      <c r="AR20" s="311"/>
      <c r="AS20" s="311"/>
      <c r="AT20" s="311"/>
      <c r="AU20" s="311"/>
      <c r="AV20" s="311"/>
      <c r="AW20" s="311"/>
      <c r="AX20" s="311"/>
      <c r="AY20" s="311"/>
      <c r="AZ20" s="306"/>
      <c r="BA20" s="306"/>
      <c r="BB20" s="306"/>
      <c r="BC20" s="306"/>
      <c r="BD20" s="306"/>
      <c r="BE20" s="306"/>
    </row>
    <row r="21" spans="1:57" ht="15" customHeight="1" x14ac:dyDescent="0.25">
      <c r="A21" s="591" t="s">
        <v>412</v>
      </c>
      <c r="B21" s="591"/>
      <c r="C21" s="591"/>
      <c r="D21" s="591"/>
      <c r="E21" s="591"/>
      <c r="F21" s="591"/>
      <c r="G21" s="591"/>
      <c r="H21" s="591"/>
      <c r="I21" s="591"/>
      <c r="J21" s="591"/>
      <c r="K21" s="585">
        <v>300</v>
      </c>
      <c r="L21" s="585"/>
      <c r="M21" s="585"/>
      <c r="N21" s="585"/>
      <c r="O21" s="592" t="s">
        <v>408</v>
      </c>
      <c r="P21" s="592"/>
      <c r="Q21" s="592"/>
      <c r="R21" s="592"/>
      <c r="S21" s="592"/>
      <c r="T21" s="592"/>
      <c r="U21" s="593">
        <f>1/(30*K21)</f>
        <v>1.1111111111111112E-4</v>
      </c>
      <c r="V21" s="593"/>
      <c r="W21" s="593"/>
      <c r="X21" s="593"/>
      <c r="Y21" s="593"/>
      <c r="Z21" s="594" t="e">
        <f>'Encarregado (44h)'!E143</f>
        <v>#VALUE!</v>
      </c>
      <c r="AA21" s="594"/>
      <c r="AB21" s="594"/>
      <c r="AC21" s="594"/>
      <c r="AD21" s="594"/>
      <c r="AE21" s="595" t="e">
        <f>TRUNC((U21*Z21),2)</f>
        <v>#VALUE!</v>
      </c>
      <c r="AF21" s="595"/>
      <c r="AG21" s="595"/>
      <c r="AH21" s="595"/>
      <c r="AI21" s="595"/>
      <c r="AJ21" s="595"/>
      <c r="AK21" s="595"/>
      <c r="AL21" s="595"/>
      <c r="AM21" s="595"/>
      <c r="AN21" s="595"/>
      <c r="AO21" s="595"/>
      <c r="AP21" s="595"/>
      <c r="AQ21" s="595"/>
      <c r="AR21" s="307"/>
      <c r="AS21" s="307"/>
      <c r="AT21" s="307"/>
      <c r="AU21" s="307"/>
      <c r="AV21" s="307"/>
      <c r="AW21" s="307"/>
      <c r="AX21" s="307"/>
      <c r="AY21" s="307"/>
      <c r="AZ21" s="286"/>
      <c r="BA21" s="287"/>
      <c r="BB21" s="286"/>
      <c r="BC21" s="286"/>
      <c r="BD21" s="286"/>
      <c r="BE21" s="286"/>
    </row>
    <row r="22" spans="1:57" x14ac:dyDescent="0.25">
      <c r="A22" s="591"/>
      <c r="B22" s="591"/>
      <c r="C22" s="591"/>
      <c r="D22" s="591"/>
      <c r="E22" s="591"/>
      <c r="F22" s="591"/>
      <c r="G22" s="591"/>
      <c r="H22" s="591"/>
      <c r="I22" s="591"/>
      <c r="J22" s="591"/>
      <c r="K22" s="585"/>
      <c r="L22" s="585"/>
      <c r="M22" s="585"/>
      <c r="N22" s="585"/>
      <c r="O22" s="592" t="s">
        <v>413</v>
      </c>
      <c r="P22" s="592"/>
      <c r="Q22" s="592"/>
      <c r="R22" s="592"/>
      <c r="S22" s="592"/>
      <c r="T22" s="592"/>
      <c r="U22" s="592">
        <f>1/K21</f>
        <v>3.3333333333333335E-3</v>
      </c>
      <c r="V22" s="592"/>
      <c r="W22" s="592"/>
      <c r="X22" s="592"/>
      <c r="Y22" s="592"/>
      <c r="Z22" s="594" t="e">
        <f>'Serv. de Limpeza Insalubre 44h '!E142</f>
        <v>#VALUE!</v>
      </c>
      <c r="AA22" s="594"/>
      <c r="AB22" s="594"/>
      <c r="AC22" s="594"/>
      <c r="AD22" s="594"/>
      <c r="AE22" s="595" t="e">
        <f>TRUNC((U22*Z22),2)</f>
        <v>#VALUE!</v>
      </c>
      <c r="AF22" s="595"/>
      <c r="AG22" s="595"/>
      <c r="AH22" s="595"/>
      <c r="AI22" s="595"/>
      <c r="AJ22" s="595"/>
      <c r="AK22" s="595"/>
      <c r="AL22" s="595"/>
      <c r="AM22" s="595"/>
      <c r="AN22" s="595"/>
      <c r="AO22" s="595"/>
      <c r="AP22" s="595"/>
      <c r="AQ22" s="595"/>
      <c r="AR22" s="307"/>
      <c r="AS22" s="307"/>
      <c r="AT22" s="307"/>
      <c r="AU22" s="307"/>
      <c r="AV22" s="307"/>
      <c r="AW22" s="307"/>
      <c r="AX22" s="307"/>
      <c r="AY22" s="307"/>
      <c r="AZ22" s="286"/>
      <c r="BA22" s="286"/>
      <c r="BB22" s="286"/>
      <c r="BC22" s="286"/>
      <c r="BD22" s="286"/>
      <c r="BE22" s="286"/>
    </row>
    <row r="23" spans="1:57" x14ac:dyDescent="0.25">
      <c r="A23" s="591"/>
      <c r="B23" s="591"/>
      <c r="C23" s="591"/>
      <c r="D23" s="591"/>
      <c r="E23" s="591"/>
      <c r="F23" s="591"/>
      <c r="G23" s="591"/>
      <c r="H23" s="591"/>
      <c r="I23" s="591"/>
      <c r="J23" s="591"/>
      <c r="K23" s="585"/>
      <c r="L23" s="585"/>
      <c r="M23" s="585"/>
      <c r="N23" s="585"/>
      <c r="O23" s="313" t="s">
        <v>228</v>
      </c>
      <c r="P23" s="314"/>
      <c r="Q23" s="315"/>
      <c r="R23" s="315"/>
      <c r="S23" s="315"/>
      <c r="T23" s="315"/>
      <c r="U23" s="315"/>
      <c r="V23" s="315"/>
      <c r="W23" s="315"/>
      <c r="X23" s="315"/>
      <c r="Y23" s="315"/>
      <c r="Z23" s="315"/>
      <c r="AA23" s="315"/>
      <c r="AB23" s="315"/>
      <c r="AC23" s="315"/>
      <c r="AD23" s="316"/>
      <c r="AE23" s="590" t="e">
        <f>TRUNC(SUM(AE21:AQ22),2)</f>
        <v>#VALUE!</v>
      </c>
      <c r="AF23" s="590"/>
      <c r="AG23" s="590"/>
      <c r="AH23" s="590"/>
      <c r="AI23" s="590"/>
      <c r="AJ23" s="590"/>
      <c r="AK23" s="590"/>
      <c r="AL23" s="590"/>
      <c r="AM23" s="590"/>
      <c r="AN23" s="590"/>
      <c r="AO23" s="590"/>
      <c r="AP23" s="590"/>
      <c r="AQ23" s="590"/>
      <c r="AR23" s="307"/>
      <c r="AS23" s="307"/>
      <c r="AT23" s="307"/>
      <c r="AU23" s="307"/>
      <c r="AV23" s="307"/>
      <c r="AW23" s="307"/>
      <c r="AX23" s="307"/>
      <c r="AY23" s="307"/>
      <c r="AZ23" s="286"/>
      <c r="BA23" s="286"/>
      <c r="BB23" s="286"/>
      <c r="BC23" s="286"/>
      <c r="BD23" s="286"/>
      <c r="BE23" s="286"/>
    </row>
    <row r="24" spans="1:57" x14ac:dyDescent="0.25">
      <c r="A24" s="291"/>
      <c r="B24" s="291"/>
      <c r="C24" s="291"/>
      <c r="D24" s="291"/>
      <c r="E24" s="291"/>
      <c r="F24" s="291"/>
      <c r="G24" s="291"/>
      <c r="H24" s="291"/>
      <c r="I24" s="291"/>
      <c r="J24" s="317"/>
      <c r="K24" s="318"/>
      <c r="L24" s="318"/>
      <c r="M24" s="318"/>
      <c r="N24" s="318"/>
      <c r="O24" s="3"/>
      <c r="P24" s="3"/>
      <c r="Q24" s="3"/>
      <c r="R24" s="3"/>
      <c r="S24" s="3"/>
      <c r="T24" s="3"/>
      <c r="U24" s="3"/>
      <c r="V24" s="3"/>
      <c r="W24" s="3"/>
      <c r="X24" s="3"/>
      <c r="Y24" s="3"/>
      <c r="Z24" s="319"/>
      <c r="AA24" s="319"/>
      <c r="AB24" s="319"/>
      <c r="AC24" s="319"/>
      <c r="AD24" s="319"/>
      <c r="AE24" s="319"/>
      <c r="AF24" s="319"/>
      <c r="AG24" s="319"/>
      <c r="AH24" s="319"/>
      <c r="AI24" s="319"/>
      <c r="AJ24" s="319"/>
      <c r="AK24" s="319"/>
      <c r="AL24" s="319"/>
      <c r="AM24" s="319"/>
      <c r="AN24" s="287"/>
      <c r="AO24" s="287"/>
      <c r="AP24" s="287"/>
      <c r="AQ24" s="287"/>
      <c r="AR24" s="286"/>
      <c r="AS24" s="286"/>
      <c r="AT24" s="286"/>
      <c r="AU24" s="286"/>
      <c r="AV24" s="286"/>
      <c r="AW24" s="286"/>
      <c r="AX24" s="286"/>
      <c r="AY24" s="286"/>
      <c r="AZ24" s="286"/>
      <c r="BA24" s="286"/>
      <c r="BB24" s="286"/>
      <c r="BC24" s="286"/>
      <c r="BD24" s="286"/>
      <c r="BE24" s="286"/>
    </row>
    <row r="25" spans="1:57" ht="15" customHeight="1" x14ac:dyDescent="0.25">
      <c r="A25" s="596" t="s">
        <v>414</v>
      </c>
      <c r="B25" s="596"/>
      <c r="C25" s="596"/>
      <c r="D25" s="596"/>
      <c r="E25" s="596"/>
      <c r="F25" s="596"/>
      <c r="G25" s="596"/>
      <c r="H25" s="596"/>
      <c r="I25" s="596"/>
      <c r="J25" s="596"/>
      <c r="K25" s="597">
        <v>380</v>
      </c>
      <c r="L25" s="597"/>
      <c r="M25" s="597"/>
      <c r="N25" s="597"/>
      <c r="O25" s="586" t="s">
        <v>408</v>
      </c>
      <c r="P25" s="586"/>
      <c r="Q25" s="586"/>
      <c r="R25" s="586"/>
      <c r="S25" s="586"/>
      <c r="T25" s="586"/>
      <c r="U25" s="587">
        <f>1/(30*K25)</f>
        <v>8.7719298245614029E-5</v>
      </c>
      <c r="V25" s="587"/>
      <c r="W25" s="587"/>
      <c r="X25" s="587"/>
      <c r="Y25" s="587"/>
      <c r="Z25" s="598" t="e">
        <f>'Encarregado (44h)'!E143</f>
        <v>#VALUE!</v>
      </c>
      <c r="AA25" s="598"/>
      <c r="AB25" s="598"/>
      <c r="AC25" s="598"/>
      <c r="AD25" s="598"/>
      <c r="AE25" s="589" t="e">
        <f>TRUNC((U25*Z25),2)</f>
        <v>#VALUE!</v>
      </c>
      <c r="AF25" s="589"/>
      <c r="AG25" s="589"/>
      <c r="AH25" s="589"/>
      <c r="AI25" s="589"/>
      <c r="AJ25" s="589"/>
      <c r="AK25" s="589"/>
      <c r="AL25" s="589"/>
      <c r="AM25" s="589"/>
      <c r="AN25" s="589"/>
      <c r="AO25" s="589"/>
      <c r="AP25" s="589"/>
      <c r="AQ25" s="589"/>
      <c r="AR25" s="307"/>
      <c r="AS25" s="307"/>
      <c r="AT25" s="307"/>
      <c r="AU25" s="307"/>
      <c r="AV25" s="307"/>
      <c r="AW25" s="307"/>
      <c r="AX25" s="307"/>
      <c r="AY25" s="307"/>
      <c r="AZ25" s="286"/>
      <c r="BA25" s="286"/>
      <c r="BB25" s="286"/>
      <c r="BC25" s="286"/>
      <c r="BD25" s="286"/>
      <c r="BE25" s="286"/>
    </row>
    <row r="26" spans="1:57" x14ac:dyDescent="0.25">
      <c r="A26" s="596"/>
      <c r="B26" s="596"/>
      <c r="C26" s="596"/>
      <c r="D26" s="596"/>
      <c r="E26" s="596"/>
      <c r="F26" s="596"/>
      <c r="G26" s="596"/>
      <c r="H26" s="596"/>
      <c r="I26" s="596"/>
      <c r="J26" s="596"/>
      <c r="K26" s="597"/>
      <c r="L26" s="597"/>
      <c r="M26" s="597"/>
      <c r="N26" s="597"/>
      <c r="O26" s="586" t="s">
        <v>409</v>
      </c>
      <c r="P26" s="586"/>
      <c r="Q26" s="586"/>
      <c r="R26" s="586"/>
      <c r="S26" s="586"/>
      <c r="T26" s="586"/>
      <c r="U26" s="586">
        <f>1/K25</f>
        <v>2.631578947368421E-3</v>
      </c>
      <c r="V26" s="586"/>
      <c r="W26" s="586"/>
      <c r="X26" s="586"/>
      <c r="Y26" s="586"/>
      <c r="Z26" s="598" t="e">
        <f>'Servente de Limpeza (44h)'!E142</f>
        <v>#VALUE!</v>
      </c>
      <c r="AA26" s="598"/>
      <c r="AB26" s="598"/>
      <c r="AC26" s="598"/>
      <c r="AD26" s="598"/>
      <c r="AE26" s="589" t="e">
        <f>TRUNC((U26*Z26),2)</f>
        <v>#VALUE!</v>
      </c>
      <c r="AF26" s="589"/>
      <c r="AG26" s="589"/>
      <c r="AH26" s="589"/>
      <c r="AI26" s="589"/>
      <c r="AJ26" s="589"/>
      <c r="AK26" s="589"/>
      <c r="AL26" s="589"/>
      <c r="AM26" s="589"/>
      <c r="AN26" s="589"/>
      <c r="AO26" s="589"/>
      <c r="AP26" s="589"/>
      <c r="AQ26" s="589"/>
      <c r="AR26" s="307"/>
      <c r="AS26" s="307"/>
      <c r="AT26" s="307"/>
      <c r="AU26" s="307"/>
      <c r="AV26" s="307"/>
      <c r="AW26" s="307"/>
      <c r="AX26" s="307"/>
      <c r="AY26" s="307"/>
      <c r="AZ26" s="286"/>
      <c r="BA26" s="286"/>
      <c r="BB26" s="286"/>
      <c r="BC26" s="286"/>
      <c r="BD26" s="286"/>
      <c r="BE26" s="286"/>
    </row>
    <row r="27" spans="1:57" x14ac:dyDescent="0.25">
      <c r="A27" s="596"/>
      <c r="B27" s="596"/>
      <c r="C27" s="596"/>
      <c r="D27" s="596"/>
      <c r="E27" s="596"/>
      <c r="F27" s="596"/>
      <c r="G27" s="596"/>
      <c r="H27" s="596"/>
      <c r="I27" s="596"/>
      <c r="J27" s="596"/>
      <c r="K27" s="597"/>
      <c r="L27" s="597"/>
      <c r="M27" s="597"/>
      <c r="N27" s="597"/>
      <c r="O27" s="297" t="s">
        <v>228</v>
      </c>
      <c r="P27" s="298"/>
      <c r="Q27" s="298"/>
      <c r="R27" s="298"/>
      <c r="S27" s="298"/>
      <c r="T27" s="298"/>
      <c r="U27" s="298"/>
      <c r="V27" s="298"/>
      <c r="W27" s="298"/>
      <c r="X27" s="298"/>
      <c r="Y27" s="298"/>
      <c r="Z27" s="298"/>
      <c r="AA27" s="298"/>
      <c r="AB27" s="298"/>
      <c r="AC27" s="298"/>
      <c r="AD27" s="299"/>
      <c r="AE27" s="590" t="e">
        <f>TRUNC(SUM(AE25:AQ26),2)</f>
        <v>#VALUE!</v>
      </c>
      <c r="AF27" s="590"/>
      <c r="AG27" s="590"/>
      <c r="AH27" s="590"/>
      <c r="AI27" s="590"/>
      <c r="AJ27" s="590"/>
      <c r="AK27" s="590"/>
      <c r="AL27" s="590"/>
      <c r="AM27" s="590"/>
      <c r="AN27" s="590"/>
      <c r="AO27" s="590"/>
      <c r="AP27" s="590"/>
      <c r="AQ27" s="590"/>
      <c r="AR27" s="307"/>
      <c r="AS27" s="307"/>
      <c r="AT27" s="307"/>
      <c r="AU27" s="307"/>
      <c r="AV27" s="307"/>
      <c r="AW27" s="307"/>
      <c r="AX27" s="307"/>
      <c r="AY27" s="307"/>
      <c r="AZ27" s="286"/>
      <c r="BA27" s="286"/>
      <c r="BB27" s="286"/>
      <c r="BC27" s="286"/>
      <c r="BD27" s="286"/>
      <c r="BE27" s="286"/>
    </row>
    <row r="28" spans="1:57" x14ac:dyDescent="0.25">
      <c r="A28" s="291"/>
      <c r="B28" s="291"/>
      <c r="C28" s="291"/>
      <c r="D28" s="291"/>
      <c r="E28" s="291"/>
      <c r="F28" s="291"/>
      <c r="G28" s="291"/>
      <c r="H28" s="291"/>
      <c r="I28" s="317"/>
      <c r="J28" s="320"/>
      <c r="K28" s="318"/>
      <c r="L28" s="318"/>
      <c r="M28" s="318"/>
      <c r="N28" s="310"/>
      <c r="O28" s="3"/>
      <c r="P28" s="3"/>
      <c r="Q28" s="3"/>
      <c r="R28" s="3"/>
      <c r="S28" s="3"/>
      <c r="T28" s="3"/>
      <c r="U28" s="3"/>
      <c r="V28" s="3"/>
      <c r="W28" s="3"/>
      <c r="X28" s="3"/>
      <c r="Y28" s="319"/>
      <c r="Z28" s="319"/>
      <c r="AA28" s="319"/>
      <c r="AB28" s="319"/>
      <c r="AC28" s="319"/>
      <c r="AD28" s="319"/>
      <c r="AE28" s="319"/>
      <c r="AF28" s="319"/>
      <c r="AG28" s="319"/>
      <c r="AH28" s="319"/>
      <c r="AI28" s="319"/>
      <c r="AJ28" s="319"/>
      <c r="AK28" s="319"/>
      <c r="AL28" s="319"/>
      <c r="AM28" s="287"/>
      <c r="AN28" s="287"/>
      <c r="AO28" s="287"/>
      <c r="AP28" s="287"/>
      <c r="AQ28" s="291"/>
      <c r="AR28" s="291"/>
      <c r="AS28" s="291"/>
      <c r="AT28" s="291"/>
      <c r="AU28" s="291"/>
      <c r="AV28" s="291"/>
      <c r="AW28" s="291"/>
      <c r="AX28" s="291"/>
      <c r="AY28" s="317"/>
      <c r="AZ28" s="320"/>
      <c r="BA28" s="320"/>
      <c r="BB28" s="320"/>
      <c r="BC28" s="320"/>
      <c r="BD28" s="3"/>
      <c r="BE28" s="3"/>
    </row>
    <row r="29" spans="1:57" ht="15" customHeight="1" x14ac:dyDescent="0.25">
      <c r="A29" s="596" t="s">
        <v>415</v>
      </c>
      <c r="B29" s="596"/>
      <c r="C29" s="596"/>
      <c r="D29" s="596"/>
      <c r="E29" s="596"/>
      <c r="F29" s="596"/>
      <c r="G29" s="596"/>
      <c r="H29" s="596"/>
      <c r="I29" s="596"/>
      <c r="J29" s="596"/>
      <c r="K29" s="597">
        <v>450</v>
      </c>
      <c r="L29" s="597"/>
      <c r="M29" s="597"/>
      <c r="N29" s="597"/>
      <c r="O29" s="586" t="s">
        <v>408</v>
      </c>
      <c r="P29" s="586"/>
      <c r="Q29" s="586"/>
      <c r="R29" s="586"/>
      <c r="S29" s="586"/>
      <c r="T29" s="586"/>
      <c r="U29" s="587">
        <f>1/(30*K29)</f>
        <v>7.4074074074074073E-5</v>
      </c>
      <c r="V29" s="587"/>
      <c r="W29" s="587"/>
      <c r="X29" s="587"/>
      <c r="Y29" s="587"/>
      <c r="Z29" s="598" t="e">
        <f>'Encarregado (44h)'!E143</f>
        <v>#VALUE!</v>
      </c>
      <c r="AA29" s="598"/>
      <c r="AB29" s="598"/>
      <c r="AC29" s="598"/>
      <c r="AD29" s="598"/>
      <c r="AE29" s="589" t="e">
        <f>TRUNC((U29*Z29),2)</f>
        <v>#VALUE!</v>
      </c>
      <c r="AF29" s="589"/>
      <c r="AG29" s="589"/>
      <c r="AH29" s="589"/>
      <c r="AI29" s="589"/>
      <c r="AJ29" s="589"/>
      <c r="AK29" s="589"/>
      <c r="AL29" s="589"/>
      <c r="AM29" s="589"/>
      <c r="AN29" s="589"/>
      <c r="AO29" s="589"/>
      <c r="AP29" s="589"/>
      <c r="AQ29" s="589"/>
      <c r="AR29" s="307"/>
      <c r="AS29" s="307"/>
      <c r="AT29" s="307"/>
      <c r="AU29" s="307"/>
      <c r="AV29" s="307"/>
      <c r="AW29" s="307"/>
      <c r="AX29" s="307"/>
      <c r="AY29" s="307"/>
      <c r="AZ29" s="286"/>
      <c r="BA29" s="286"/>
      <c r="BB29" s="286"/>
      <c r="BC29" s="286"/>
      <c r="BD29" s="286"/>
      <c r="BE29" s="286"/>
    </row>
    <row r="30" spans="1:57" x14ac:dyDescent="0.25">
      <c r="A30" s="596"/>
      <c r="B30" s="596"/>
      <c r="C30" s="596"/>
      <c r="D30" s="596"/>
      <c r="E30" s="596"/>
      <c r="F30" s="596"/>
      <c r="G30" s="596"/>
      <c r="H30" s="596"/>
      <c r="I30" s="596"/>
      <c r="J30" s="596"/>
      <c r="K30" s="597"/>
      <c r="L30" s="597"/>
      <c r="M30" s="597"/>
      <c r="N30" s="597"/>
      <c r="O30" s="586" t="s">
        <v>413</v>
      </c>
      <c r="P30" s="586"/>
      <c r="Q30" s="586"/>
      <c r="R30" s="586"/>
      <c r="S30" s="586"/>
      <c r="T30" s="586"/>
      <c r="U30" s="586">
        <f>1/K29</f>
        <v>2.2222222222222222E-3</v>
      </c>
      <c r="V30" s="586"/>
      <c r="W30" s="586"/>
      <c r="X30" s="586"/>
      <c r="Y30" s="586"/>
      <c r="Z30" s="598" t="e">
        <f>'Serv. de Limpeza Insalubre 44h '!E142</f>
        <v>#VALUE!</v>
      </c>
      <c r="AA30" s="598"/>
      <c r="AB30" s="598"/>
      <c r="AC30" s="598"/>
      <c r="AD30" s="598"/>
      <c r="AE30" s="589" t="e">
        <f>TRUNC((U30*Z30),2)</f>
        <v>#VALUE!</v>
      </c>
      <c r="AF30" s="589"/>
      <c r="AG30" s="589"/>
      <c r="AH30" s="589"/>
      <c r="AI30" s="589"/>
      <c r="AJ30" s="589"/>
      <c r="AK30" s="589"/>
      <c r="AL30" s="589"/>
      <c r="AM30" s="589"/>
      <c r="AN30" s="589"/>
      <c r="AO30" s="589"/>
      <c r="AP30" s="589"/>
      <c r="AQ30" s="589"/>
      <c r="AR30" s="307"/>
      <c r="AS30" s="307"/>
      <c r="AT30" s="307"/>
      <c r="AU30" s="307"/>
      <c r="AV30" s="307"/>
      <c r="AW30" s="307"/>
      <c r="AX30" s="307"/>
      <c r="AY30" s="307"/>
      <c r="AZ30" s="286"/>
      <c r="BA30" s="286"/>
      <c r="BB30" s="286"/>
      <c r="BC30" s="286"/>
      <c r="BD30" s="286"/>
      <c r="BE30" s="286"/>
    </row>
    <row r="31" spans="1:57" x14ac:dyDescent="0.25">
      <c r="A31" s="596"/>
      <c r="B31" s="596"/>
      <c r="C31" s="596"/>
      <c r="D31" s="596"/>
      <c r="E31" s="596"/>
      <c r="F31" s="596"/>
      <c r="G31" s="596"/>
      <c r="H31" s="596"/>
      <c r="I31" s="596"/>
      <c r="J31" s="596"/>
      <c r="K31" s="597"/>
      <c r="L31" s="597"/>
      <c r="M31" s="597"/>
      <c r="N31" s="597"/>
      <c r="O31" s="297" t="s">
        <v>228</v>
      </c>
      <c r="P31" s="298"/>
      <c r="Q31" s="298"/>
      <c r="R31" s="298"/>
      <c r="S31" s="298"/>
      <c r="T31" s="298"/>
      <c r="U31" s="298"/>
      <c r="V31" s="298"/>
      <c r="W31" s="298"/>
      <c r="X31" s="298"/>
      <c r="Y31" s="298"/>
      <c r="Z31" s="298"/>
      <c r="AA31" s="298"/>
      <c r="AB31" s="298"/>
      <c r="AC31" s="298"/>
      <c r="AD31" s="299"/>
      <c r="AE31" s="590"/>
      <c r="AF31" s="590"/>
      <c r="AG31" s="590"/>
      <c r="AH31" s="590"/>
      <c r="AI31" s="590"/>
      <c r="AJ31" s="590"/>
      <c r="AK31" s="590"/>
      <c r="AL31" s="590"/>
      <c r="AM31" s="590"/>
      <c r="AN31" s="590"/>
      <c r="AO31" s="590"/>
      <c r="AP31" s="590"/>
      <c r="AQ31" s="590"/>
      <c r="AR31" s="307"/>
      <c r="AS31" s="307"/>
      <c r="AT31" s="307"/>
      <c r="AU31" s="307"/>
      <c r="AV31" s="307"/>
      <c r="AW31" s="307"/>
      <c r="AX31" s="307"/>
      <c r="AY31" s="307"/>
      <c r="AZ31" s="286"/>
      <c r="BA31" s="286"/>
      <c r="BB31" s="286"/>
      <c r="BC31" s="286"/>
      <c r="BD31" s="286"/>
      <c r="BE31" s="286"/>
    </row>
    <row r="32" spans="1:57" x14ac:dyDescent="0.25">
      <c r="A32" s="291"/>
      <c r="B32" s="291"/>
      <c r="C32" s="291"/>
      <c r="D32" s="291"/>
      <c r="E32" s="291"/>
      <c r="F32" s="291"/>
      <c r="G32" s="291"/>
      <c r="H32" s="291"/>
      <c r="I32" s="291"/>
      <c r="J32" s="317"/>
      <c r="K32" s="318"/>
      <c r="L32" s="318"/>
      <c r="M32" s="318"/>
      <c r="N32" s="318"/>
      <c r="O32" s="3"/>
      <c r="P32" s="3"/>
      <c r="Q32" s="3"/>
      <c r="R32" s="3"/>
      <c r="S32" s="3"/>
      <c r="T32" s="3"/>
      <c r="U32" s="3"/>
      <c r="V32" s="3"/>
      <c r="W32" s="3"/>
      <c r="X32" s="3"/>
      <c r="Y32" s="3"/>
      <c r="Z32" s="319"/>
      <c r="AA32" s="319"/>
      <c r="AB32" s="319"/>
      <c r="AC32" s="319"/>
      <c r="AD32" s="319"/>
      <c r="AE32" s="319"/>
      <c r="AF32" s="319"/>
      <c r="AG32" s="319"/>
      <c r="AH32" s="319"/>
      <c r="AI32" s="319"/>
      <c r="AJ32" s="319"/>
      <c r="AK32" s="319"/>
      <c r="AL32" s="319"/>
      <c r="AM32" s="319"/>
      <c r="AN32" s="287"/>
      <c r="AO32" s="287"/>
      <c r="AP32" s="287"/>
      <c r="AQ32" s="287"/>
      <c r="AR32" s="286"/>
      <c r="AS32" s="286"/>
      <c r="AT32" s="286"/>
      <c r="AU32" s="286"/>
      <c r="AV32" s="286"/>
      <c r="AW32" s="286"/>
      <c r="AX32" s="286"/>
      <c r="AY32" s="286"/>
      <c r="AZ32" s="286"/>
      <c r="BA32" s="286"/>
      <c r="BB32" s="286"/>
      <c r="BC32" s="286"/>
      <c r="BD32" s="286"/>
      <c r="BE32" s="286"/>
    </row>
    <row r="33" spans="1:57" ht="15" customHeight="1" x14ac:dyDescent="0.25">
      <c r="A33" s="596" t="s">
        <v>416</v>
      </c>
      <c r="B33" s="596"/>
      <c r="C33" s="596"/>
      <c r="D33" s="596"/>
      <c r="E33" s="596"/>
      <c r="F33" s="596"/>
      <c r="G33" s="596"/>
      <c r="H33" s="596"/>
      <c r="I33" s="596"/>
      <c r="J33" s="596"/>
      <c r="K33" s="585">
        <v>2500</v>
      </c>
      <c r="L33" s="585"/>
      <c r="M33" s="585"/>
      <c r="N33" s="585"/>
      <c r="O33" s="586" t="s">
        <v>408</v>
      </c>
      <c r="P33" s="586"/>
      <c r="Q33" s="586"/>
      <c r="R33" s="586"/>
      <c r="S33" s="586"/>
      <c r="T33" s="586"/>
      <c r="U33" s="587">
        <f>1/(30*K33)</f>
        <v>1.3333333333333333E-5</v>
      </c>
      <c r="V33" s="587"/>
      <c r="W33" s="587"/>
      <c r="X33" s="587"/>
      <c r="Y33" s="587"/>
      <c r="Z33" s="598" t="e">
        <f>'Encarregado (44h)'!E143</f>
        <v>#VALUE!</v>
      </c>
      <c r="AA33" s="598"/>
      <c r="AB33" s="598"/>
      <c r="AC33" s="598"/>
      <c r="AD33" s="598"/>
      <c r="AE33" s="589" t="e">
        <f>TRUNC((U33*Z33),2)</f>
        <v>#VALUE!</v>
      </c>
      <c r="AF33" s="589"/>
      <c r="AG33" s="589"/>
      <c r="AH33" s="589"/>
      <c r="AI33" s="589"/>
      <c r="AJ33" s="589"/>
      <c r="AK33" s="589"/>
      <c r="AL33" s="589"/>
      <c r="AM33" s="589"/>
      <c r="AN33" s="589"/>
      <c r="AO33" s="589"/>
      <c r="AP33" s="589"/>
      <c r="AQ33" s="589"/>
      <c r="AR33" s="307"/>
      <c r="AS33" s="307"/>
      <c r="AT33" s="307"/>
      <c r="AU33" s="307"/>
      <c r="AV33" s="307"/>
      <c r="AW33" s="307"/>
      <c r="AX33" s="307"/>
      <c r="AY33" s="307"/>
      <c r="AZ33" s="286"/>
      <c r="BA33" s="286"/>
      <c r="BB33" s="286"/>
      <c r="BC33" s="286"/>
      <c r="BD33" s="286"/>
      <c r="BE33" s="286"/>
    </row>
    <row r="34" spans="1:57" x14ac:dyDescent="0.25">
      <c r="A34" s="596"/>
      <c r="B34" s="596"/>
      <c r="C34" s="596"/>
      <c r="D34" s="596"/>
      <c r="E34" s="596"/>
      <c r="F34" s="596"/>
      <c r="G34" s="596"/>
      <c r="H34" s="596"/>
      <c r="I34" s="596"/>
      <c r="J34" s="596"/>
      <c r="K34" s="585"/>
      <c r="L34" s="585"/>
      <c r="M34" s="585"/>
      <c r="N34" s="585"/>
      <c r="O34" s="586" t="s">
        <v>409</v>
      </c>
      <c r="P34" s="586"/>
      <c r="Q34" s="586"/>
      <c r="R34" s="586"/>
      <c r="S34" s="586"/>
      <c r="T34" s="586"/>
      <c r="U34" s="586">
        <f>1/K33</f>
        <v>4.0000000000000002E-4</v>
      </c>
      <c r="V34" s="586"/>
      <c r="W34" s="586"/>
      <c r="X34" s="586"/>
      <c r="Y34" s="586"/>
      <c r="Z34" s="598" t="e">
        <f>'Servente de Limpeza (44h)'!E142</f>
        <v>#VALUE!</v>
      </c>
      <c r="AA34" s="598"/>
      <c r="AB34" s="598"/>
      <c r="AC34" s="598"/>
      <c r="AD34" s="598"/>
      <c r="AE34" s="589" t="e">
        <f>TRUNC((U34*Z34),2)</f>
        <v>#VALUE!</v>
      </c>
      <c r="AF34" s="589"/>
      <c r="AG34" s="589"/>
      <c r="AH34" s="589"/>
      <c r="AI34" s="589"/>
      <c r="AJ34" s="589"/>
      <c r="AK34" s="589"/>
      <c r="AL34" s="589"/>
      <c r="AM34" s="589"/>
      <c r="AN34" s="589"/>
      <c r="AO34" s="589"/>
      <c r="AP34" s="589"/>
      <c r="AQ34" s="589"/>
      <c r="AR34" s="307"/>
      <c r="AS34" s="307"/>
      <c r="AT34" s="307"/>
      <c r="AU34" s="307"/>
      <c r="AV34" s="307"/>
      <c r="AW34" s="307"/>
      <c r="AX34" s="307"/>
      <c r="AY34" s="307"/>
      <c r="AZ34" s="286"/>
      <c r="BA34" s="286"/>
      <c r="BB34" s="286"/>
      <c r="BC34" s="286"/>
      <c r="BD34" s="286"/>
      <c r="BE34" s="286"/>
    </row>
    <row r="35" spans="1:57" x14ac:dyDescent="0.25">
      <c r="A35" s="596"/>
      <c r="B35" s="596"/>
      <c r="C35" s="596"/>
      <c r="D35" s="596"/>
      <c r="E35" s="596"/>
      <c r="F35" s="596"/>
      <c r="G35" s="596"/>
      <c r="H35" s="596"/>
      <c r="I35" s="596"/>
      <c r="J35" s="596"/>
      <c r="K35" s="585"/>
      <c r="L35" s="585"/>
      <c r="M35" s="585"/>
      <c r="N35" s="585"/>
      <c r="O35" s="297" t="s">
        <v>228</v>
      </c>
      <c r="P35" s="298"/>
      <c r="Q35" s="298"/>
      <c r="R35" s="298"/>
      <c r="S35" s="298"/>
      <c r="T35" s="298"/>
      <c r="U35" s="298"/>
      <c r="V35" s="298"/>
      <c r="W35" s="298"/>
      <c r="X35" s="298"/>
      <c r="Y35" s="298"/>
      <c r="Z35" s="298"/>
      <c r="AA35" s="298"/>
      <c r="AB35" s="298"/>
      <c r="AC35" s="298"/>
      <c r="AD35" s="299"/>
      <c r="AE35" s="590" t="e">
        <f>TRUNC(SUM(AE33:AQ34),2)</f>
        <v>#VALUE!</v>
      </c>
      <c r="AF35" s="590"/>
      <c r="AG35" s="590"/>
      <c r="AH35" s="590"/>
      <c r="AI35" s="590"/>
      <c r="AJ35" s="590"/>
      <c r="AK35" s="590"/>
      <c r="AL35" s="590"/>
      <c r="AM35" s="590"/>
      <c r="AN35" s="590"/>
      <c r="AO35" s="590"/>
      <c r="AP35" s="590"/>
      <c r="AQ35" s="590"/>
      <c r="AR35" s="307"/>
      <c r="AS35" s="307"/>
      <c r="AT35" s="307"/>
      <c r="AU35" s="307"/>
      <c r="AV35" s="307"/>
      <c r="AW35" s="307"/>
      <c r="AX35" s="307"/>
      <c r="AY35" s="307"/>
      <c r="AZ35" s="286"/>
      <c r="BA35" s="286"/>
      <c r="BB35" s="286"/>
      <c r="BC35" s="286"/>
      <c r="BD35" s="286"/>
      <c r="BE35" s="286"/>
    </row>
    <row r="36" spans="1:57" x14ac:dyDescent="0.25">
      <c r="A36" s="291"/>
      <c r="B36" s="291"/>
      <c r="C36" s="291"/>
      <c r="D36" s="291"/>
      <c r="E36" s="291"/>
      <c r="F36" s="291"/>
      <c r="G36" s="291"/>
      <c r="H36" s="291"/>
      <c r="I36" s="291"/>
      <c r="J36" s="317"/>
      <c r="K36" s="318"/>
      <c r="L36" s="318"/>
      <c r="M36" s="318"/>
      <c r="N36" s="318"/>
      <c r="O36" s="3"/>
      <c r="P36" s="3"/>
      <c r="Q36" s="3"/>
      <c r="R36" s="3"/>
      <c r="S36" s="3"/>
      <c r="T36" s="3"/>
      <c r="U36" s="3"/>
      <c r="V36" s="3"/>
      <c r="W36" s="3"/>
      <c r="X36" s="3"/>
      <c r="Y36" s="3"/>
      <c r="Z36" s="319"/>
      <c r="AA36" s="319"/>
      <c r="AB36" s="319"/>
      <c r="AC36" s="319"/>
      <c r="AD36" s="319"/>
      <c r="AE36" s="319"/>
      <c r="AF36" s="319"/>
      <c r="AG36" s="319"/>
      <c r="AH36" s="319"/>
      <c r="AI36" s="319"/>
      <c r="AJ36" s="319"/>
      <c r="AK36" s="319"/>
      <c r="AL36" s="319"/>
      <c r="AM36" s="319"/>
      <c r="AN36" s="287"/>
      <c r="AO36" s="287"/>
      <c r="AP36" s="287"/>
      <c r="AQ36" s="287"/>
      <c r="AR36" s="286"/>
      <c r="AS36" s="286"/>
      <c r="AT36" s="286"/>
      <c r="AU36" s="286"/>
      <c r="AV36" s="286"/>
      <c r="AW36" s="286"/>
      <c r="AX36" s="286"/>
      <c r="AY36" s="286"/>
      <c r="AZ36" s="286"/>
      <c r="BA36" s="286"/>
      <c r="BB36" s="286"/>
      <c r="BC36" s="286"/>
      <c r="BD36" s="286"/>
      <c r="BE36" s="286"/>
    </row>
    <row r="37" spans="1:57" ht="15" customHeight="1" x14ac:dyDescent="0.25">
      <c r="A37" s="596" t="s">
        <v>417</v>
      </c>
      <c r="B37" s="596"/>
      <c r="C37" s="596"/>
      <c r="D37" s="596"/>
      <c r="E37" s="596"/>
      <c r="F37" s="596"/>
      <c r="G37" s="596"/>
      <c r="H37" s="596"/>
      <c r="I37" s="596"/>
      <c r="J37" s="596"/>
      <c r="K37" s="585">
        <v>1800</v>
      </c>
      <c r="L37" s="585"/>
      <c r="M37" s="585"/>
      <c r="N37" s="585"/>
      <c r="O37" s="586" t="s">
        <v>408</v>
      </c>
      <c r="P37" s="586"/>
      <c r="Q37" s="586"/>
      <c r="R37" s="586"/>
      <c r="S37" s="586"/>
      <c r="T37" s="586"/>
      <c r="U37" s="587">
        <f>1/(30*K37)</f>
        <v>1.8518518518518518E-5</v>
      </c>
      <c r="V37" s="587"/>
      <c r="W37" s="587"/>
      <c r="X37" s="587"/>
      <c r="Y37" s="587"/>
      <c r="Z37" s="598" t="e">
        <f>'Encarregado (44h)'!E143</f>
        <v>#VALUE!</v>
      </c>
      <c r="AA37" s="598"/>
      <c r="AB37" s="598"/>
      <c r="AC37" s="598"/>
      <c r="AD37" s="598"/>
      <c r="AE37" s="589" t="e">
        <f>TRUNC((U37*Z37),2)</f>
        <v>#VALUE!</v>
      </c>
      <c r="AF37" s="589"/>
      <c r="AG37" s="589"/>
      <c r="AH37" s="589"/>
      <c r="AI37" s="589"/>
      <c r="AJ37" s="589"/>
      <c r="AK37" s="589"/>
      <c r="AL37" s="589"/>
      <c r="AM37" s="589"/>
      <c r="AN37" s="589"/>
      <c r="AO37" s="589"/>
      <c r="AP37" s="589"/>
      <c r="AQ37" s="589"/>
      <c r="AR37" s="307"/>
      <c r="AS37" s="307"/>
      <c r="AT37" s="307"/>
      <c r="AU37" s="307"/>
      <c r="AV37" s="307"/>
      <c r="AW37" s="307"/>
      <c r="AX37" s="307"/>
      <c r="AY37" s="307"/>
      <c r="AZ37" s="286"/>
      <c r="BA37" s="286"/>
      <c r="BB37" s="286"/>
      <c r="BC37" s="286"/>
      <c r="BD37" s="286"/>
      <c r="BE37" s="286"/>
    </row>
    <row r="38" spans="1:57" x14ac:dyDescent="0.25">
      <c r="A38" s="596"/>
      <c r="B38" s="596"/>
      <c r="C38" s="596"/>
      <c r="D38" s="596"/>
      <c r="E38" s="596"/>
      <c r="F38" s="596"/>
      <c r="G38" s="596"/>
      <c r="H38" s="596"/>
      <c r="I38" s="596"/>
      <c r="J38" s="596"/>
      <c r="K38" s="585"/>
      <c r="L38" s="585"/>
      <c r="M38" s="585"/>
      <c r="N38" s="585"/>
      <c r="O38" s="586" t="s">
        <v>409</v>
      </c>
      <c r="P38" s="586"/>
      <c r="Q38" s="586"/>
      <c r="R38" s="586"/>
      <c r="S38" s="586"/>
      <c r="T38" s="586"/>
      <c r="U38" s="586">
        <f>1/K37</f>
        <v>5.5555555555555556E-4</v>
      </c>
      <c r="V38" s="586"/>
      <c r="W38" s="586"/>
      <c r="X38" s="586"/>
      <c r="Y38" s="586"/>
      <c r="Z38" s="598" t="e">
        <f>'Servente de Limpeza (44h)'!E142</f>
        <v>#VALUE!</v>
      </c>
      <c r="AA38" s="598"/>
      <c r="AB38" s="598"/>
      <c r="AC38" s="598"/>
      <c r="AD38" s="598"/>
      <c r="AE38" s="589" t="e">
        <f>TRUNC((U38*Z38),2)</f>
        <v>#VALUE!</v>
      </c>
      <c r="AF38" s="589"/>
      <c r="AG38" s="589"/>
      <c r="AH38" s="589"/>
      <c r="AI38" s="589"/>
      <c r="AJ38" s="589"/>
      <c r="AK38" s="589"/>
      <c r="AL38" s="589"/>
      <c r="AM38" s="589"/>
      <c r="AN38" s="589"/>
      <c r="AO38" s="589"/>
      <c r="AP38" s="589"/>
      <c r="AQ38" s="589"/>
      <c r="AR38" s="307"/>
      <c r="AS38" s="307"/>
      <c r="AT38" s="307"/>
      <c r="AU38" s="307"/>
      <c r="AV38" s="307"/>
      <c r="AW38" s="307"/>
      <c r="AX38" s="307"/>
      <c r="AY38" s="307"/>
      <c r="AZ38" s="286"/>
      <c r="BA38" s="286"/>
      <c r="BB38" s="286"/>
      <c r="BC38" s="286"/>
      <c r="BD38" s="286"/>
      <c r="BE38" s="286"/>
    </row>
    <row r="39" spans="1:57" x14ac:dyDescent="0.25">
      <c r="A39" s="596"/>
      <c r="B39" s="596"/>
      <c r="C39" s="596"/>
      <c r="D39" s="596"/>
      <c r="E39" s="596"/>
      <c r="F39" s="596"/>
      <c r="G39" s="596"/>
      <c r="H39" s="596"/>
      <c r="I39" s="596"/>
      <c r="J39" s="596"/>
      <c r="K39" s="585"/>
      <c r="L39" s="585"/>
      <c r="M39" s="585"/>
      <c r="N39" s="585"/>
      <c r="O39" s="297" t="s">
        <v>228</v>
      </c>
      <c r="P39" s="298"/>
      <c r="Q39" s="298"/>
      <c r="R39" s="298"/>
      <c r="S39" s="298"/>
      <c r="T39" s="298"/>
      <c r="U39" s="298"/>
      <c r="V39" s="298"/>
      <c r="W39" s="298"/>
      <c r="X39" s="298"/>
      <c r="Y39" s="298"/>
      <c r="Z39" s="298"/>
      <c r="AA39" s="298"/>
      <c r="AB39" s="298"/>
      <c r="AC39" s="298"/>
      <c r="AD39" s="299"/>
      <c r="AE39" s="590" t="e">
        <f>TRUNC(SUM(AE37:AQ38),2)</f>
        <v>#VALUE!</v>
      </c>
      <c r="AF39" s="590"/>
      <c r="AG39" s="590"/>
      <c r="AH39" s="590"/>
      <c r="AI39" s="590"/>
      <c r="AJ39" s="590"/>
      <c r="AK39" s="590"/>
      <c r="AL39" s="590"/>
      <c r="AM39" s="590"/>
      <c r="AN39" s="590"/>
      <c r="AO39" s="590"/>
      <c r="AP39" s="590"/>
      <c r="AQ39" s="590"/>
      <c r="AR39" s="307"/>
      <c r="AS39" s="307"/>
      <c r="AT39" s="307"/>
      <c r="AU39" s="307"/>
      <c r="AV39" s="307"/>
      <c r="AW39" s="307"/>
      <c r="AX39" s="307"/>
      <c r="AY39" s="307"/>
      <c r="AZ39" s="286"/>
      <c r="BA39" s="286"/>
      <c r="BB39" s="286"/>
      <c r="BC39" s="286"/>
      <c r="BD39" s="286"/>
      <c r="BE39" s="286"/>
    </row>
    <row r="40" spans="1:57" x14ac:dyDescent="0.25">
      <c r="A40" s="291"/>
      <c r="B40" s="291"/>
      <c r="C40" s="291"/>
      <c r="D40" s="291"/>
      <c r="E40" s="291"/>
      <c r="F40" s="291"/>
      <c r="G40" s="291"/>
      <c r="H40" s="291"/>
      <c r="I40" s="291"/>
      <c r="J40" s="317"/>
      <c r="K40" s="318"/>
      <c r="L40" s="318"/>
      <c r="M40" s="318"/>
      <c r="N40" s="318"/>
      <c r="O40" s="3"/>
      <c r="P40" s="3"/>
      <c r="Q40" s="3"/>
      <c r="R40" s="3"/>
      <c r="S40" s="3"/>
      <c r="T40" s="3"/>
      <c r="U40" s="3"/>
      <c r="V40" s="3"/>
      <c r="W40" s="3"/>
      <c r="X40" s="3"/>
      <c r="Y40" s="3"/>
      <c r="Z40" s="319"/>
      <c r="AA40" s="319"/>
      <c r="AB40" s="319"/>
      <c r="AC40" s="319"/>
      <c r="AD40" s="319"/>
      <c r="AE40" s="319"/>
      <c r="AF40" s="319"/>
      <c r="AG40" s="319"/>
      <c r="AH40" s="319"/>
      <c r="AI40" s="319"/>
      <c r="AJ40" s="319"/>
      <c r="AK40" s="319"/>
      <c r="AL40" s="319"/>
      <c r="AM40" s="319"/>
      <c r="AN40" s="287"/>
      <c r="AO40" s="287"/>
      <c r="AP40" s="287"/>
      <c r="AQ40" s="287"/>
      <c r="AR40" s="286"/>
      <c r="AS40" s="286"/>
      <c r="AT40" s="286"/>
      <c r="AU40" s="286"/>
      <c r="AV40" s="286"/>
      <c r="AW40" s="286"/>
      <c r="AX40" s="286"/>
      <c r="AY40" s="286"/>
      <c r="AZ40" s="286"/>
      <c r="BA40" s="286"/>
      <c r="BB40" s="286"/>
      <c r="BC40" s="286"/>
      <c r="BD40" s="286"/>
      <c r="BE40" s="286"/>
    </row>
    <row r="41" spans="1:57" ht="15" customHeight="1" x14ac:dyDescent="0.25">
      <c r="A41" s="596" t="s">
        <v>418</v>
      </c>
      <c r="B41" s="596"/>
      <c r="C41" s="596"/>
      <c r="D41" s="596"/>
      <c r="E41" s="596"/>
      <c r="F41" s="596"/>
      <c r="G41" s="596"/>
      <c r="H41" s="596"/>
      <c r="I41" s="596"/>
      <c r="J41" s="596"/>
      <c r="K41" s="585">
        <v>1500</v>
      </c>
      <c r="L41" s="585"/>
      <c r="M41" s="585"/>
      <c r="N41" s="585"/>
      <c r="O41" s="586" t="s">
        <v>408</v>
      </c>
      <c r="P41" s="586"/>
      <c r="Q41" s="586"/>
      <c r="R41" s="586"/>
      <c r="S41" s="586"/>
      <c r="T41" s="586"/>
      <c r="U41" s="587">
        <f>1/(30*K41)</f>
        <v>2.2222222222222223E-5</v>
      </c>
      <c r="V41" s="587"/>
      <c r="W41" s="587"/>
      <c r="X41" s="587"/>
      <c r="Y41" s="587"/>
      <c r="Z41" s="598" t="e">
        <f>'Encarregado (44h)'!E143</f>
        <v>#VALUE!</v>
      </c>
      <c r="AA41" s="598"/>
      <c r="AB41" s="598"/>
      <c r="AC41" s="598"/>
      <c r="AD41" s="598"/>
      <c r="AE41" s="589" t="e">
        <f>TRUNC((U41*Z41),2)</f>
        <v>#VALUE!</v>
      </c>
      <c r="AF41" s="589"/>
      <c r="AG41" s="589"/>
      <c r="AH41" s="589"/>
      <c r="AI41" s="589"/>
      <c r="AJ41" s="589"/>
      <c r="AK41" s="589"/>
      <c r="AL41" s="589"/>
      <c r="AM41" s="589"/>
      <c r="AN41" s="589"/>
      <c r="AO41" s="589"/>
      <c r="AP41" s="589"/>
      <c r="AQ41" s="589"/>
      <c r="AR41" s="307"/>
      <c r="AS41" s="307"/>
      <c r="AT41" s="307"/>
      <c r="AU41" s="307"/>
      <c r="AV41" s="307"/>
      <c r="AW41" s="307"/>
      <c r="AX41" s="307"/>
      <c r="AY41" s="307"/>
      <c r="AZ41" s="286"/>
      <c r="BA41" s="286"/>
      <c r="BB41" s="286"/>
      <c r="BC41" s="286"/>
      <c r="BD41" s="286"/>
      <c r="BE41" s="286"/>
    </row>
    <row r="42" spans="1:57" x14ac:dyDescent="0.25">
      <c r="A42" s="596"/>
      <c r="B42" s="596"/>
      <c r="C42" s="596"/>
      <c r="D42" s="596"/>
      <c r="E42" s="596"/>
      <c r="F42" s="596"/>
      <c r="G42" s="596"/>
      <c r="H42" s="596"/>
      <c r="I42" s="596"/>
      <c r="J42" s="596"/>
      <c r="K42" s="585"/>
      <c r="L42" s="585"/>
      <c r="M42" s="585"/>
      <c r="N42" s="585"/>
      <c r="O42" s="586" t="s">
        <v>409</v>
      </c>
      <c r="P42" s="586"/>
      <c r="Q42" s="586"/>
      <c r="R42" s="586"/>
      <c r="S42" s="586"/>
      <c r="T42" s="586"/>
      <c r="U42" s="586">
        <f>1/K41</f>
        <v>6.6666666666666664E-4</v>
      </c>
      <c r="V42" s="586"/>
      <c r="W42" s="586"/>
      <c r="X42" s="586"/>
      <c r="Y42" s="586"/>
      <c r="Z42" s="598" t="e">
        <f>'Servente de Limpeza (44h)'!E142</f>
        <v>#VALUE!</v>
      </c>
      <c r="AA42" s="598"/>
      <c r="AB42" s="598"/>
      <c r="AC42" s="598"/>
      <c r="AD42" s="598"/>
      <c r="AE42" s="589" t="e">
        <f>TRUNC((U42*Z42),2)</f>
        <v>#VALUE!</v>
      </c>
      <c r="AF42" s="589"/>
      <c r="AG42" s="589"/>
      <c r="AH42" s="589"/>
      <c r="AI42" s="589"/>
      <c r="AJ42" s="589"/>
      <c r="AK42" s="589"/>
      <c r="AL42" s="589"/>
      <c r="AM42" s="589"/>
      <c r="AN42" s="589"/>
      <c r="AO42" s="589"/>
      <c r="AP42" s="589"/>
      <c r="AQ42" s="589"/>
      <c r="AR42" s="307"/>
      <c r="AS42" s="307"/>
      <c r="AT42" s="307"/>
      <c r="AU42" s="307"/>
      <c r="AV42" s="307"/>
      <c r="AW42" s="307"/>
      <c r="AX42" s="307"/>
      <c r="AY42" s="307"/>
      <c r="AZ42" s="286"/>
      <c r="BA42" s="286"/>
      <c r="BB42" s="286"/>
      <c r="BC42" s="286"/>
      <c r="BD42" s="286"/>
      <c r="BE42" s="286"/>
    </row>
    <row r="43" spans="1:57" ht="16.149999999999999" customHeight="1" x14ac:dyDescent="0.25">
      <c r="A43" s="596"/>
      <c r="B43" s="596"/>
      <c r="C43" s="596"/>
      <c r="D43" s="596"/>
      <c r="E43" s="596"/>
      <c r="F43" s="596"/>
      <c r="G43" s="596"/>
      <c r="H43" s="596"/>
      <c r="I43" s="596"/>
      <c r="J43" s="596"/>
      <c r="K43" s="585"/>
      <c r="L43" s="585"/>
      <c r="M43" s="585"/>
      <c r="N43" s="585"/>
      <c r="O43" s="297" t="s">
        <v>228</v>
      </c>
      <c r="P43" s="298"/>
      <c r="Q43" s="298"/>
      <c r="R43" s="298"/>
      <c r="S43" s="298"/>
      <c r="T43" s="298"/>
      <c r="U43" s="298"/>
      <c r="V43" s="298"/>
      <c r="W43" s="298"/>
      <c r="X43" s="298"/>
      <c r="Y43" s="298"/>
      <c r="Z43" s="298"/>
      <c r="AA43" s="298"/>
      <c r="AB43" s="298"/>
      <c r="AC43" s="298"/>
      <c r="AD43" s="299"/>
      <c r="AE43" s="590" t="e">
        <f>TRUNC(SUM(AE41:AQ42),2)</f>
        <v>#VALUE!</v>
      </c>
      <c r="AF43" s="590"/>
      <c r="AG43" s="590"/>
      <c r="AH43" s="590"/>
      <c r="AI43" s="590"/>
      <c r="AJ43" s="590"/>
      <c r="AK43" s="590"/>
      <c r="AL43" s="590"/>
      <c r="AM43" s="590"/>
      <c r="AN43" s="590"/>
      <c r="AO43" s="590"/>
      <c r="AP43" s="590"/>
      <c r="AQ43" s="590"/>
      <c r="AR43" s="307"/>
      <c r="AS43" s="307"/>
      <c r="AT43" s="307"/>
      <c r="AU43" s="307"/>
      <c r="AV43" s="307"/>
      <c r="AW43" s="307"/>
      <c r="AX43" s="307"/>
      <c r="AY43" s="307"/>
      <c r="AZ43" s="286"/>
      <c r="BA43" s="286"/>
      <c r="BB43" s="286"/>
      <c r="BC43" s="286"/>
      <c r="BD43" s="286"/>
      <c r="BE43" s="286"/>
    </row>
    <row r="44" spans="1:57" x14ac:dyDescent="0.25">
      <c r="A44" s="291"/>
      <c r="B44" s="291"/>
      <c r="C44" s="291"/>
      <c r="D44" s="291"/>
      <c r="E44" s="291"/>
      <c r="F44" s="291"/>
      <c r="G44" s="291"/>
      <c r="H44" s="291"/>
      <c r="I44" s="291"/>
      <c r="J44" s="317"/>
      <c r="K44" s="320"/>
      <c r="L44" s="320"/>
      <c r="M44" s="320"/>
      <c r="N44" s="320"/>
      <c r="O44" s="3"/>
      <c r="P44" s="3"/>
      <c r="Q44" s="3"/>
      <c r="R44" s="3"/>
      <c r="S44" s="3"/>
      <c r="T44" s="3"/>
      <c r="U44" s="3"/>
      <c r="V44" s="3"/>
      <c r="W44" s="3"/>
      <c r="X44" s="3"/>
      <c r="Y44" s="3"/>
      <c r="Z44" s="319"/>
      <c r="AA44" s="319"/>
      <c r="AB44" s="319"/>
      <c r="AC44" s="319"/>
      <c r="AD44" s="319"/>
      <c r="AE44" s="319"/>
      <c r="AF44" s="319"/>
      <c r="AG44" s="319"/>
      <c r="AH44" s="319"/>
      <c r="AI44" s="319"/>
      <c r="AJ44" s="319"/>
      <c r="AK44" s="319"/>
      <c r="AL44" s="319"/>
      <c r="AM44" s="319"/>
      <c r="AN44" s="287"/>
      <c r="AO44" s="287"/>
      <c r="AP44" s="287"/>
      <c r="AQ44" s="287"/>
      <c r="AR44" s="286"/>
      <c r="AS44" s="286"/>
      <c r="AT44" s="286"/>
      <c r="AU44" s="286"/>
      <c r="AV44" s="286"/>
      <c r="AW44" s="286"/>
      <c r="AX44" s="286"/>
      <c r="AY44" s="286"/>
      <c r="AZ44" s="286"/>
      <c r="BA44" s="286"/>
      <c r="BB44" s="286"/>
      <c r="BC44" s="286"/>
      <c r="BD44" s="286"/>
      <c r="BE44" s="286"/>
    </row>
    <row r="45" spans="1:57" ht="15" customHeight="1" x14ac:dyDescent="0.25">
      <c r="A45" s="599" t="s">
        <v>419</v>
      </c>
      <c r="B45" s="599"/>
      <c r="C45" s="599"/>
      <c r="D45" s="599"/>
      <c r="E45" s="599"/>
      <c r="F45" s="599"/>
      <c r="G45" s="599"/>
      <c r="H45" s="599"/>
      <c r="I45" s="599"/>
      <c r="J45" s="599"/>
      <c r="K45" s="578" t="s">
        <v>391</v>
      </c>
      <c r="L45" s="578"/>
      <c r="M45" s="578"/>
      <c r="N45" s="578"/>
      <c r="O45" s="579" t="s">
        <v>401</v>
      </c>
      <c r="P45" s="579"/>
      <c r="Q45" s="579"/>
      <c r="R45" s="579"/>
      <c r="S45" s="579"/>
      <c r="T45" s="579"/>
      <c r="U45" s="580" t="s">
        <v>391</v>
      </c>
      <c r="V45" s="580"/>
      <c r="W45" s="580"/>
      <c r="X45" s="580"/>
      <c r="Y45" s="580"/>
      <c r="Z45" s="581" t="s">
        <v>402</v>
      </c>
      <c r="AA45" s="581"/>
      <c r="AB45" s="581"/>
      <c r="AC45" s="581"/>
      <c r="AD45" s="581"/>
      <c r="AE45" s="600" t="s">
        <v>403</v>
      </c>
      <c r="AF45" s="600"/>
      <c r="AG45" s="600"/>
      <c r="AH45" s="600"/>
      <c r="AI45" s="600"/>
      <c r="AJ45" s="600"/>
      <c r="AK45" s="600"/>
      <c r="AL45" s="600"/>
      <c r="AM45" s="600"/>
      <c r="AN45" s="600"/>
      <c r="AO45" s="600"/>
      <c r="AP45" s="600"/>
      <c r="AQ45" s="600"/>
      <c r="AR45" s="294"/>
      <c r="AS45" s="294"/>
      <c r="AT45" s="294"/>
      <c r="AU45" s="294"/>
      <c r="AV45" s="294"/>
      <c r="AW45" s="294"/>
      <c r="AX45" s="294"/>
      <c r="AY45" s="294"/>
      <c r="AZ45" s="286"/>
      <c r="BA45" s="286"/>
      <c r="BB45" s="286"/>
      <c r="BC45" s="286"/>
      <c r="BD45" s="286"/>
      <c r="BE45" s="286"/>
    </row>
    <row r="46" spans="1:57" x14ac:dyDescent="0.25">
      <c r="A46" s="599"/>
      <c r="B46" s="599"/>
      <c r="C46" s="599"/>
      <c r="D46" s="599"/>
      <c r="E46" s="599"/>
      <c r="F46" s="599"/>
      <c r="G46" s="599"/>
      <c r="H46" s="599"/>
      <c r="I46" s="599"/>
      <c r="J46" s="599"/>
      <c r="K46" s="578"/>
      <c r="L46" s="578"/>
      <c r="M46" s="578"/>
      <c r="N46" s="578"/>
      <c r="O46" s="579"/>
      <c r="P46" s="579"/>
      <c r="Q46" s="579"/>
      <c r="R46" s="579"/>
      <c r="S46" s="579"/>
      <c r="T46" s="579"/>
      <c r="U46" s="579" t="s">
        <v>404</v>
      </c>
      <c r="V46" s="579"/>
      <c r="W46" s="579"/>
      <c r="X46" s="579"/>
      <c r="Y46" s="579"/>
      <c r="Z46" s="581"/>
      <c r="AA46" s="581"/>
      <c r="AB46" s="581"/>
      <c r="AC46" s="581"/>
      <c r="AD46" s="581"/>
      <c r="AE46" s="582" t="s">
        <v>420</v>
      </c>
      <c r="AF46" s="582"/>
      <c r="AG46" s="582"/>
      <c r="AH46" s="582"/>
      <c r="AI46" s="582"/>
      <c r="AJ46" s="582"/>
      <c r="AK46" s="582"/>
      <c r="AL46" s="582"/>
      <c r="AM46" s="582"/>
      <c r="AN46" s="582"/>
      <c r="AO46" s="582"/>
      <c r="AP46" s="582"/>
      <c r="AQ46" s="582"/>
      <c r="AR46" s="294"/>
      <c r="AS46" s="294"/>
      <c r="AT46" s="294"/>
      <c r="AU46" s="294"/>
      <c r="AV46" s="294"/>
      <c r="AW46" s="294"/>
      <c r="AX46" s="294"/>
      <c r="AY46" s="294"/>
      <c r="AZ46" s="286"/>
      <c r="BA46" s="286"/>
      <c r="BB46" s="286"/>
      <c r="BC46" s="286"/>
      <c r="BD46" s="286"/>
      <c r="BE46" s="286"/>
    </row>
    <row r="47" spans="1:57" x14ac:dyDescent="0.25">
      <c r="A47" s="599"/>
      <c r="B47" s="599"/>
      <c r="C47" s="599"/>
      <c r="D47" s="599"/>
      <c r="E47" s="599"/>
      <c r="F47" s="599"/>
      <c r="G47" s="599"/>
      <c r="H47" s="599"/>
      <c r="I47" s="599"/>
      <c r="J47" s="599"/>
      <c r="K47" s="578"/>
      <c r="L47" s="578"/>
      <c r="M47" s="578"/>
      <c r="N47" s="578"/>
      <c r="O47" s="579"/>
      <c r="P47" s="579"/>
      <c r="Q47" s="579"/>
      <c r="R47" s="579"/>
      <c r="S47" s="579"/>
      <c r="T47" s="579"/>
      <c r="U47" s="579" t="s">
        <v>406</v>
      </c>
      <c r="V47" s="579"/>
      <c r="W47" s="579"/>
      <c r="X47" s="579"/>
      <c r="Y47" s="579"/>
      <c r="Z47" s="582" t="s">
        <v>407</v>
      </c>
      <c r="AA47" s="582"/>
      <c r="AB47" s="582"/>
      <c r="AC47" s="582"/>
      <c r="AD47" s="582"/>
      <c r="AE47" s="582"/>
      <c r="AF47" s="582"/>
      <c r="AG47" s="582"/>
      <c r="AH47" s="582"/>
      <c r="AI47" s="582"/>
      <c r="AJ47" s="582"/>
      <c r="AK47" s="582"/>
      <c r="AL47" s="582"/>
      <c r="AM47" s="582"/>
      <c r="AN47" s="582"/>
      <c r="AO47" s="582"/>
      <c r="AP47" s="582"/>
      <c r="AQ47" s="582"/>
      <c r="AR47" s="294"/>
      <c r="AS47" s="294"/>
      <c r="AT47" s="294"/>
      <c r="AU47" s="294"/>
      <c r="AV47" s="294"/>
      <c r="AW47" s="294"/>
      <c r="AX47" s="321"/>
      <c r="AY47" s="321"/>
      <c r="AZ47" s="286"/>
      <c r="BA47" s="286"/>
      <c r="BB47" s="286"/>
      <c r="BC47" s="286"/>
      <c r="BD47" s="286"/>
      <c r="BE47" s="286"/>
    </row>
    <row r="48" spans="1:57" ht="15" customHeight="1" x14ac:dyDescent="0.25">
      <c r="A48" s="601" t="s">
        <v>421</v>
      </c>
      <c r="B48" s="601"/>
      <c r="C48" s="601"/>
      <c r="D48" s="601"/>
      <c r="E48" s="601"/>
      <c r="F48" s="601"/>
      <c r="G48" s="601"/>
      <c r="H48" s="601"/>
      <c r="I48" s="601"/>
      <c r="J48" s="601"/>
      <c r="K48" s="585">
        <v>1800</v>
      </c>
      <c r="L48" s="585"/>
      <c r="M48" s="585"/>
      <c r="N48" s="585"/>
      <c r="O48" s="586" t="s">
        <v>408</v>
      </c>
      <c r="P48" s="586"/>
      <c r="Q48" s="586"/>
      <c r="R48" s="586"/>
      <c r="S48" s="586"/>
      <c r="T48" s="586"/>
      <c r="U48" s="587">
        <f>1/(30*K48)</f>
        <v>1.8518518518518518E-5</v>
      </c>
      <c r="V48" s="587"/>
      <c r="W48" s="587"/>
      <c r="X48" s="587"/>
      <c r="Y48" s="587"/>
      <c r="Z48" s="598" t="e">
        <f>'Encarregado (44h)'!E143</f>
        <v>#VALUE!</v>
      </c>
      <c r="AA48" s="598"/>
      <c r="AB48" s="598"/>
      <c r="AC48" s="598"/>
      <c r="AD48" s="598"/>
      <c r="AE48" s="589" t="e">
        <f>TRUNC((U48*Z48),2)</f>
        <v>#VALUE!</v>
      </c>
      <c r="AF48" s="589"/>
      <c r="AG48" s="589"/>
      <c r="AH48" s="589"/>
      <c r="AI48" s="589"/>
      <c r="AJ48" s="589"/>
      <c r="AK48" s="589"/>
      <c r="AL48" s="589"/>
      <c r="AM48" s="589"/>
      <c r="AN48" s="589"/>
      <c r="AO48" s="589"/>
      <c r="AP48" s="589"/>
      <c r="AQ48" s="589"/>
      <c r="AR48" s="307"/>
      <c r="AS48" s="307"/>
      <c r="AT48" s="307"/>
      <c r="AU48" s="307"/>
      <c r="AV48" s="307"/>
      <c r="AW48" s="307"/>
      <c r="AX48" s="307"/>
      <c r="AY48" s="307"/>
      <c r="AZ48" s="286"/>
      <c r="BA48" s="286"/>
      <c r="BB48" s="286"/>
      <c r="BC48" s="286"/>
      <c r="BD48" s="286"/>
      <c r="BE48" s="286"/>
    </row>
    <row r="49" spans="1:57" x14ac:dyDescent="0.25">
      <c r="A49" s="601"/>
      <c r="B49" s="601"/>
      <c r="C49" s="601"/>
      <c r="D49" s="601"/>
      <c r="E49" s="601"/>
      <c r="F49" s="601"/>
      <c r="G49" s="601"/>
      <c r="H49" s="601"/>
      <c r="I49" s="601"/>
      <c r="J49" s="601"/>
      <c r="K49" s="585"/>
      <c r="L49" s="585"/>
      <c r="M49" s="585"/>
      <c r="N49" s="585"/>
      <c r="O49" s="586" t="s">
        <v>409</v>
      </c>
      <c r="P49" s="586"/>
      <c r="Q49" s="586"/>
      <c r="R49" s="586"/>
      <c r="S49" s="586"/>
      <c r="T49" s="586"/>
      <c r="U49" s="586">
        <f>1/K48</f>
        <v>5.5555555555555556E-4</v>
      </c>
      <c r="V49" s="586"/>
      <c r="W49" s="586"/>
      <c r="X49" s="586"/>
      <c r="Y49" s="586"/>
      <c r="Z49" s="598" t="e">
        <f>'Servente de Limpeza (44h)'!E142</f>
        <v>#VALUE!</v>
      </c>
      <c r="AA49" s="598"/>
      <c r="AB49" s="598"/>
      <c r="AC49" s="598"/>
      <c r="AD49" s="598"/>
      <c r="AE49" s="589" t="e">
        <f>TRUNC((U49*Z49),2)</f>
        <v>#VALUE!</v>
      </c>
      <c r="AF49" s="589"/>
      <c r="AG49" s="589"/>
      <c r="AH49" s="589"/>
      <c r="AI49" s="589"/>
      <c r="AJ49" s="589"/>
      <c r="AK49" s="589"/>
      <c r="AL49" s="589"/>
      <c r="AM49" s="589"/>
      <c r="AN49" s="589"/>
      <c r="AO49" s="589"/>
      <c r="AP49" s="589"/>
      <c r="AQ49" s="589"/>
      <c r="AR49" s="307"/>
      <c r="AS49" s="307"/>
      <c r="AT49" s="307"/>
      <c r="AU49" s="307"/>
      <c r="AV49" s="307"/>
      <c r="AW49" s="307"/>
      <c r="AX49" s="307"/>
      <c r="AY49" s="307"/>
      <c r="AZ49" s="286"/>
      <c r="BA49" s="286"/>
      <c r="BB49" s="286"/>
      <c r="BC49" s="286"/>
      <c r="BD49" s="286"/>
      <c r="BE49" s="286"/>
    </row>
    <row r="50" spans="1:57" ht="15.6" customHeight="1" x14ac:dyDescent="0.25">
      <c r="A50" s="601"/>
      <c r="B50" s="601"/>
      <c r="C50" s="601"/>
      <c r="D50" s="601"/>
      <c r="E50" s="601"/>
      <c r="F50" s="601"/>
      <c r="G50" s="601"/>
      <c r="H50" s="601"/>
      <c r="I50" s="601"/>
      <c r="J50" s="601"/>
      <c r="K50" s="585"/>
      <c r="L50" s="585"/>
      <c r="M50" s="585"/>
      <c r="N50" s="585"/>
      <c r="O50" s="297" t="s">
        <v>228</v>
      </c>
      <c r="P50" s="298"/>
      <c r="Q50" s="298"/>
      <c r="R50" s="298"/>
      <c r="S50" s="298"/>
      <c r="T50" s="298"/>
      <c r="U50" s="298"/>
      <c r="V50" s="298"/>
      <c r="W50" s="298"/>
      <c r="X50" s="298"/>
      <c r="Y50" s="298"/>
      <c r="Z50" s="298"/>
      <c r="AA50" s="298"/>
      <c r="AB50" s="298"/>
      <c r="AC50" s="298"/>
      <c r="AD50" s="299"/>
      <c r="AE50" s="590" t="e">
        <f>TRUNC(SUM(AE48:AQ49),2)</f>
        <v>#VALUE!</v>
      </c>
      <c r="AF50" s="590"/>
      <c r="AG50" s="590"/>
      <c r="AH50" s="590"/>
      <c r="AI50" s="590"/>
      <c r="AJ50" s="590"/>
      <c r="AK50" s="590"/>
      <c r="AL50" s="590"/>
      <c r="AM50" s="590"/>
      <c r="AN50" s="590"/>
      <c r="AO50" s="590"/>
      <c r="AP50" s="590"/>
      <c r="AQ50" s="590"/>
      <c r="AR50" s="307"/>
      <c r="AS50" s="307"/>
      <c r="AT50" s="307"/>
      <c r="AU50" s="307"/>
      <c r="AV50" s="307"/>
      <c r="AW50" s="307"/>
      <c r="AX50" s="307"/>
      <c r="AY50" s="307"/>
      <c r="AZ50" s="286"/>
      <c r="BA50" s="286"/>
      <c r="BB50" s="286"/>
      <c r="BC50" s="286"/>
      <c r="BD50" s="286"/>
      <c r="BE50" s="286"/>
    </row>
    <row r="51" spans="1:57" x14ac:dyDescent="0.25">
      <c r="A51" s="291"/>
      <c r="B51" s="291"/>
      <c r="C51" s="291"/>
      <c r="D51" s="291"/>
      <c r="E51" s="291"/>
      <c r="F51" s="291"/>
      <c r="G51" s="291"/>
      <c r="H51" s="291"/>
      <c r="I51" s="291"/>
      <c r="J51" s="317"/>
      <c r="K51" s="320"/>
      <c r="L51" s="320"/>
      <c r="M51" s="320"/>
      <c r="N51" s="320"/>
      <c r="O51" s="3"/>
      <c r="P51" s="3"/>
      <c r="Q51" s="3"/>
      <c r="R51" s="3"/>
      <c r="S51" s="3"/>
      <c r="T51" s="3"/>
      <c r="U51" s="322"/>
      <c r="V51" s="322"/>
      <c r="W51" s="322"/>
      <c r="X51" s="322"/>
      <c r="Y51" s="322"/>
      <c r="Z51" s="319"/>
      <c r="AA51" s="319"/>
      <c r="AB51" s="319"/>
      <c r="AC51" s="319"/>
      <c r="AD51" s="319"/>
      <c r="AE51" s="319"/>
      <c r="AF51" s="319"/>
      <c r="AG51" s="319"/>
      <c r="AH51" s="319"/>
      <c r="AI51" s="319"/>
      <c r="AJ51" s="319"/>
      <c r="AK51" s="319"/>
      <c r="AL51" s="319"/>
      <c r="AM51" s="319"/>
      <c r="AN51" s="287"/>
      <c r="AO51" s="287"/>
      <c r="AP51" s="287"/>
      <c r="AQ51" s="287"/>
      <c r="AR51" s="286"/>
      <c r="AS51" s="286"/>
      <c r="AT51" s="286"/>
      <c r="AU51" s="286"/>
      <c r="AV51" s="286"/>
      <c r="AW51" s="286"/>
      <c r="AX51" s="286"/>
      <c r="AY51" s="286"/>
      <c r="AZ51" s="286"/>
      <c r="BA51" s="286"/>
      <c r="BB51" s="286"/>
      <c r="BC51" s="286"/>
      <c r="BD51" s="286"/>
      <c r="BE51" s="286"/>
    </row>
    <row r="52" spans="1:57" ht="15" customHeight="1" x14ac:dyDescent="0.25">
      <c r="A52" s="599" t="s">
        <v>419</v>
      </c>
      <c r="B52" s="599"/>
      <c r="C52" s="599"/>
      <c r="D52" s="599"/>
      <c r="E52" s="599"/>
      <c r="F52" s="599"/>
      <c r="G52" s="599"/>
      <c r="H52" s="599"/>
      <c r="I52" s="599"/>
      <c r="J52" s="599"/>
      <c r="K52" s="578" t="s">
        <v>391</v>
      </c>
      <c r="L52" s="578"/>
      <c r="M52" s="578"/>
      <c r="N52" s="578"/>
      <c r="O52" s="579" t="s">
        <v>401</v>
      </c>
      <c r="P52" s="579"/>
      <c r="Q52" s="579"/>
      <c r="R52" s="579"/>
      <c r="S52" s="579"/>
      <c r="T52" s="579"/>
      <c r="U52" s="580" t="s">
        <v>391</v>
      </c>
      <c r="V52" s="580"/>
      <c r="W52" s="580"/>
      <c r="X52" s="580"/>
      <c r="Y52" s="580"/>
      <c r="Z52" s="581" t="s">
        <v>402</v>
      </c>
      <c r="AA52" s="581"/>
      <c r="AB52" s="581"/>
      <c r="AC52" s="581"/>
      <c r="AD52" s="581"/>
      <c r="AE52" s="600" t="s">
        <v>403</v>
      </c>
      <c r="AF52" s="600"/>
      <c r="AG52" s="600"/>
      <c r="AH52" s="600"/>
      <c r="AI52" s="600"/>
      <c r="AJ52" s="600"/>
      <c r="AK52" s="600"/>
      <c r="AL52" s="600"/>
      <c r="AM52" s="600"/>
      <c r="AN52" s="600"/>
      <c r="AO52" s="600"/>
      <c r="AP52" s="600"/>
      <c r="AQ52" s="600"/>
      <c r="AR52" s="286"/>
      <c r="AS52" s="286"/>
      <c r="AT52" s="286"/>
      <c r="AU52" s="286"/>
      <c r="AV52" s="286"/>
      <c r="AW52" s="286"/>
      <c r="AX52" s="286"/>
      <c r="AY52" s="286"/>
      <c r="AZ52" s="286"/>
      <c r="BA52" s="286"/>
      <c r="BB52" s="286"/>
      <c r="BC52" s="286"/>
      <c r="BD52" s="286"/>
      <c r="BE52" s="286"/>
    </row>
    <row r="53" spans="1:57" x14ac:dyDescent="0.25">
      <c r="A53" s="599"/>
      <c r="B53" s="599"/>
      <c r="C53" s="599"/>
      <c r="D53" s="599"/>
      <c r="E53" s="599"/>
      <c r="F53" s="599"/>
      <c r="G53" s="599"/>
      <c r="H53" s="599"/>
      <c r="I53" s="599"/>
      <c r="J53" s="599"/>
      <c r="K53" s="578"/>
      <c r="L53" s="578"/>
      <c r="M53" s="578"/>
      <c r="N53" s="578"/>
      <c r="O53" s="579"/>
      <c r="P53" s="579"/>
      <c r="Q53" s="579"/>
      <c r="R53" s="579"/>
      <c r="S53" s="579"/>
      <c r="T53" s="579"/>
      <c r="U53" s="579" t="s">
        <v>404</v>
      </c>
      <c r="V53" s="579"/>
      <c r="W53" s="579"/>
      <c r="X53" s="579"/>
      <c r="Y53" s="579"/>
      <c r="Z53" s="581"/>
      <c r="AA53" s="581"/>
      <c r="AB53" s="581"/>
      <c r="AC53" s="581"/>
      <c r="AD53" s="581"/>
      <c r="AE53" s="582" t="s">
        <v>420</v>
      </c>
      <c r="AF53" s="582"/>
      <c r="AG53" s="582"/>
      <c r="AH53" s="582"/>
      <c r="AI53" s="582"/>
      <c r="AJ53" s="582"/>
      <c r="AK53" s="582"/>
      <c r="AL53" s="582"/>
      <c r="AM53" s="582"/>
      <c r="AN53" s="582"/>
      <c r="AO53" s="582"/>
      <c r="AP53" s="582"/>
      <c r="AQ53" s="582"/>
      <c r="AR53" s="286"/>
      <c r="AS53" s="286"/>
      <c r="AT53" s="286"/>
      <c r="AU53" s="286"/>
      <c r="AV53" s="286"/>
      <c r="AW53" s="286"/>
      <c r="AX53" s="286"/>
      <c r="AY53" s="286"/>
      <c r="AZ53" s="286"/>
      <c r="BA53" s="286"/>
      <c r="BB53" s="286"/>
      <c r="BC53" s="286"/>
      <c r="BD53" s="286"/>
      <c r="BE53" s="286"/>
    </row>
    <row r="54" spans="1:57" x14ac:dyDescent="0.25">
      <c r="A54" s="599"/>
      <c r="B54" s="599"/>
      <c r="C54" s="599"/>
      <c r="D54" s="599"/>
      <c r="E54" s="599"/>
      <c r="F54" s="599"/>
      <c r="G54" s="599"/>
      <c r="H54" s="599"/>
      <c r="I54" s="599"/>
      <c r="J54" s="599"/>
      <c r="K54" s="578"/>
      <c r="L54" s="578"/>
      <c r="M54" s="578"/>
      <c r="N54" s="578"/>
      <c r="O54" s="579"/>
      <c r="P54" s="579"/>
      <c r="Q54" s="579"/>
      <c r="R54" s="579"/>
      <c r="S54" s="579"/>
      <c r="T54" s="579"/>
      <c r="U54" s="579" t="s">
        <v>406</v>
      </c>
      <c r="V54" s="579"/>
      <c r="W54" s="579"/>
      <c r="X54" s="579"/>
      <c r="Y54" s="579"/>
      <c r="Z54" s="582" t="s">
        <v>407</v>
      </c>
      <c r="AA54" s="582"/>
      <c r="AB54" s="582"/>
      <c r="AC54" s="582"/>
      <c r="AD54" s="582"/>
      <c r="AE54" s="582"/>
      <c r="AF54" s="582"/>
      <c r="AG54" s="582"/>
      <c r="AH54" s="582"/>
      <c r="AI54" s="582"/>
      <c r="AJ54" s="582"/>
      <c r="AK54" s="582"/>
      <c r="AL54" s="582"/>
      <c r="AM54" s="582"/>
      <c r="AN54" s="582"/>
      <c r="AO54" s="582"/>
      <c r="AP54" s="582"/>
      <c r="AQ54" s="582"/>
      <c r="AR54" s="286"/>
      <c r="AS54" s="286"/>
      <c r="AT54" s="286"/>
      <c r="AU54" s="286"/>
      <c r="AV54" s="286"/>
      <c r="AW54" s="286"/>
      <c r="AX54" s="286"/>
      <c r="AY54" s="286"/>
      <c r="AZ54" s="286"/>
      <c r="BA54" s="286"/>
      <c r="BB54" s="286"/>
      <c r="BC54" s="286"/>
      <c r="BD54" s="286"/>
      <c r="BE54" s="286"/>
    </row>
    <row r="55" spans="1:57" ht="27" customHeight="1" x14ac:dyDescent="0.25">
      <c r="A55" s="601" t="s">
        <v>422</v>
      </c>
      <c r="B55" s="601"/>
      <c r="C55" s="601"/>
      <c r="D55" s="601"/>
      <c r="E55" s="601"/>
      <c r="F55" s="601"/>
      <c r="G55" s="601"/>
      <c r="H55" s="601"/>
      <c r="I55" s="601"/>
      <c r="J55" s="601"/>
      <c r="K55" s="585">
        <v>1800</v>
      </c>
      <c r="L55" s="585"/>
      <c r="M55" s="585"/>
      <c r="N55" s="585"/>
      <c r="O55" s="602" t="s">
        <v>408</v>
      </c>
      <c r="P55" s="602"/>
      <c r="Q55" s="602"/>
      <c r="R55" s="602"/>
      <c r="S55" s="602"/>
      <c r="T55" s="602"/>
      <c r="U55" s="587">
        <f>1/(30*K55)</f>
        <v>1.8518518518518518E-5</v>
      </c>
      <c r="V55" s="587"/>
      <c r="W55" s="587"/>
      <c r="X55" s="587"/>
      <c r="Y55" s="587"/>
      <c r="Z55" s="598" t="e">
        <f>'Encarregado (44h)'!E143</f>
        <v>#VALUE!</v>
      </c>
      <c r="AA55" s="598"/>
      <c r="AB55" s="598"/>
      <c r="AC55" s="598"/>
      <c r="AD55" s="598"/>
      <c r="AE55" s="589" t="e">
        <f>TRUNC((U55*Z55),2)</f>
        <v>#VALUE!</v>
      </c>
      <c r="AF55" s="589"/>
      <c r="AG55" s="589"/>
      <c r="AH55" s="589"/>
      <c r="AI55" s="589"/>
      <c r="AJ55" s="589"/>
      <c r="AK55" s="589"/>
      <c r="AL55" s="589"/>
      <c r="AM55" s="589"/>
      <c r="AN55" s="589"/>
      <c r="AO55" s="589"/>
      <c r="AP55" s="589"/>
      <c r="AQ55" s="589"/>
      <c r="AR55" s="286"/>
      <c r="AS55" s="286"/>
      <c r="AT55" s="286"/>
      <c r="AU55" s="286"/>
      <c r="AV55" s="286"/>
      <c r="AW55" s="286"/>
      <c r="AX55" s="286"/>
      <c r="AY55" s="286"/>
      <c r="AZ55" s="286"/>
      <c r="BA55" s="286"/>
      <c r="BB55" s="286"/>
      <c r="BC55" s="286"/>
      <c r="BD55" s="286"/>
      <c r="BE55" s="286"/>
    </row>
    <row r="56" spans="1:57" ht="24" customHeight="1" x14ac:dyDescent="0.25">
      <c r="A56" s="601"/>
      <c r="B56" s="601"/>
      <c r="C56" s="601"/>
      <c r="D56" s="601"/>
      <c r="E56" s="601"/>
      <c r="F56" s="601"/>
      <c r="G56" s="601"/>
      <c r="H56" s="601"/>
      <c r="I56" s="601"/>
      <c r="J56" s="601"/>
      <c r="K56" s="585"/>
      <c r="L56" s="585"/>
      <c r="M56" s="585"/>
      <c r="N56" s="585"/>
      <c r="O56" s="602" t="s">
        <v>409</v>
      </c>
      <c r="P56" s="602"/>
      <c r="Q56" s="602"/>
      <c r="R56" s="602"/>
      <c r="S56" s="602"/>
      <c r="T56" s="602"/>
      <c r="U56" s="586">
        <f>1/K55</f>
        <v>5.5555555555555556E-4</v>
      </c>
      <c r="V56" s="586"/>
      <c r="W56" s="586"/>
      <c r="X56" s="586"/>
      <c r="Y56" s="586"/>
      <c r="Z56" s="598" t="e">
        <f>'Servente de Limpeza (44h)'!E142</f>
        <v>#VALUE!</v>
      </c>
      <c r="AA56" s="598"/>
      <c r="AB56" s="598"/>
      <c r="AC56" s="598"/>
      <c r="AD56" s="598"/>
      <c r="AE56" s="589" t="e">
        <f>TRUNC((U56*Z56),2)</f>
        <v>#VALUE!</v>
      </c>
      <c r="AF56" s="589"/>
      <c r="AG56" s="589"/>
      <c r="AH56" s="589"/>
      <c r="AI56" s="589"/>
      <c r="AJ56" s="589"/>
      <c r="AK56" s="589"/>
      <c r="AL56" s="589"/>
      <c r="AM56" s="589"/>
      <c r="AN56" s="589"/>
      <c r="AO56" s="589"/>
      <c r="AP56" s="589"/>
      <c r="AQ56" s="589"/>
      <c r="AR56" s="286"/>
      <c r="AS56" s="286"/>
      <c r="AT56" s="286"/>
      <c r="AU56" s="286"/>
      <c r="AV56" s="286"/>
      <c r="AW56" s="286"/>
      <c r="AX56" s="286"/>
      <c r="AY56" s="286"/>
      <c r="AZ56" s="286"/>
      <c r="BA56" s="286"/>
      <c r="BB56" s="286"/>
      <c r="BC56" s="286"/>
      <c r="BD56" s="286"/>
      <c r="BE56" s="286"/>
    </row>
    <row r="57" spans="1:57" ht="16.149999999999999" customHeight="1" x14ac:dyDescent="0.25">
      <c r="A57" s="601"/>
      <c r="B57" s="601"/>
      <c r="C57" s="601"/>
      <c r="D57" s="601"/>
      <c r="E57" s="601"/>
      <c r="F57" s="601"/>
      <c r="G57" s="601"/>
      <c r="H57" s="601"/>
      <c r="I57" s="601"/>
      <c r="J57" s="601"/>
      <c r="K57" s="585"/>
      <c r="L57" s="585"/>
      <c r="M57" s="585"/>
      <c r="N57" s="585"/>
      <c r="O57" s="297" t="s">
        <v>228</v>
      </c>
      <c r="P57" s="298"/>
      <c r="Q57" s="298"/>
      <c r="R57" s="298"/>
      <c r="S57" s="298"/>
      <c r="T57" s="298"/>
      <c r="U57" s="298"/>
      <c r="V57" s="298"/>
      <c r="W57" s="298"/>
      <c r="X57" s="298"/>
      <c r="Y57" s="298"/>
      <c r="Z57" s="298"/>
      <c r="AA57" s="298"/>
      <c r="AB57" s="298"/>
      <c r="AC57" s="298"/>
      <c r="AD57" s="299"/>
      <c r="AE57" s="590" t="e">
        <f>TRUNC(SUM(AE55:AQ56),2)</f>
        <v>#VALUE!</v>
      </c>
      <c r="AF57" s="590"/>
      <c r="AG57" s="590"/>
      <c r="AH57" s="590"/>
      <c r="AI57" s="590"/>
      <c r="AJ57" s="590"/>
      <c r="AK57" s="590"/>
      <c r="AL57" s="590"/>
      <c r="AM57" s="590"/>
      <c r="AN57" s="590"/>
      <c r="AO57" s="590"/>
      <c r="AP57" s="590"/>
      <c r="AQ57" s="590"/>
      <c r="AR57" s="286"/>
      <c r="AS57" s="286"/>
      <c r="AT57" s="286"/>
      <c r="AU57" s="286"/>
      <c r="AV57" s="286"/>
      <c r="AW57" s="286"/>
      <c r="AX57" s="286"/>
      <c r="AY57" s="286"/>
      <c r="AZ57" s="286"/>
      <c r="BA57" s="286"/>
      <c r="BB57" s="286"/>
      <c r="BC57" s="286"/>
      <c r="BD57" s="286"/>
      <c r="BE57" s="286"/>
    </row>
    <row r="58" spans="1:57" x14ac:dyDescent="0.25">
      <c r="A58" s="291"/>
      <c r="B58" s="291"/>
      <c r="C58" s="291"/>
      <c r="D58" s="291"/>
      <c r="E58" s="291"/>
      <c r="F58" s="291"/>
      <c r="G58" s="291"/>
      <c r="H58" s="291"/>
      <c r="I58" s="291"/>
      <c r="J58" s="317"/>
      <c r="K58" s="320"/>
      <c r="L58" s="320"/>
      <c r="M58" s="320"/>
      <c r="N58" s="320"/>
      <c r="O58" s="3"/>
      <c r="P58" s="3"/>
      <c r="Q58" s="3"/>
      <c r="R58" s="3"/>
      <c r="S58" s="3"/>
      <c r="T58" s="3"/>
      <c r="U58" s="322"/>
      <c r="V58" s="322"/>
      <c r="W58" s="322"/>
      <c r="X58" s="322"/>
      <c r="Y58" s="322"/>
      <c r="Z58" s="319"/>
      <c r="AA58" s="319"/>
      <c r="AB58" s="319"/>
      <c r="AC58" s="319"/>
      <c r="AD58" s="319"/>
      <c r="AE58" s="319"/>
      <c r="AF58" s="319"/>
      <c r="AG58" s="319"/>
      <c r="AH58" s="319"/>
      <c r="AI58" s="319"/>
      <c r="AJ58" s="319"/>
      <c r="AK58" s="319"/>
      <c r="AL58" s="319"/>
      <c r="AM58" s="319"/>
      <c r="AN58" s="287"/>
      <c r="AO58" s="287"/>
      <c r="AP58" s="287"/>
      <c r="AQ58" s="287"/>
      <c r="AR58" s="286"/>
      <c r="AS58" s="286"/>
      <c r="AT58" s="286"/>
      <c r="AU58" s="286"/>
      <c r="AV58" s="286"/>
      <c r="AW58" s="286"/>
      <c r="AX58" s="286"/>
      <c r="AY58" s="286"/>
      <c r="AZ58" s="286"/>
      <c r="BA58" s="286"/>
      <c r="BB58" s="286"/>
      <c r="BC58" s="286"/>
      <c r="BD58" s="286"/>
      <c r="BE58" s="286"/>
    </row>
    <row r="59" spans="1:57" ht="24.75" customHeight="1" x14ac:dyDescent="0.25">
      <c r="A59" s="599" t="s">
        <v>419</v>
      </c>
      <c r="B59" s="599"/>
      <c r="C59" s="599"/>
      <c r="D59" s="599"/>
      <c r="E59" s="599"/>
      <c r="F59" s="599"/>
      <c r="G59" s="599"/>
      <c r="H59" s="599"/>
      <c r="I59" s="599"/>
      <c r="J59" s="599"/>
      <c r="K59" s="578" t="s">
        <v>391</v>
      </c>
      <c r="L59" s="578"/>
      <c r="M59" s="578"/>
      <c r="N59" s="578"/>
      <c r="O59" s="579" t="s">
        <v>401</v>
      </c>
      <c r="P59" s="579"/>
      <c r="Q59" s="579"/>
      <c r="R59" s="579"/>
      <c r="S59" s="579"/>
      <c r="T59" s="579"/>
      <c r="U59" s="580" t="s">
        <v>391</v>
      </c>
      <c r="V59" s="580"/>
      <c r="W59" s="580"/>
      <c r="X59" s="580"/>
      <c r="Y59" s="580"/>
      <c r="Z59" s="581" t="s">
        <v>402</v>
      </c>
      <c r="AA59" s="581"/>
      <c r="AB59" s="581"/>
      <c r="AC59" s="581"/>
      <c r="AD59" s="581"/>
      <c r="AE59" s="600" t="s">
        <v>403</v>
      </c>
      <c r="AF59" s="600"/>
      <c r="AG59" s="600"/>
      <c r="AH59" s="600"/>
      <c r="AI59" s="600"/>
      <c r="AJ59" s="600"/>
      <c r="AK59" s="600"/>
      <c r="AL59" s="600"/>
      <c r="AM59" s="600"/>
      <c r="AN59" s="600"/>
      <c r="AO59" s="600"/>
      <c r="AP59" s="600"/>
      <c r="AQ59" s="600"/>
      <c r="AR59" s="286"/>
      <c r="AS59" s="286"/>
      <c r="AT59" s="286"/>
      <c r="AU59" s="286"/>
      <c r="AV59" s="286"/>
      <c r="AW59" s="286"/>
      <c r="AX59" s="286"/>
      <c r="AY59" s="286"/>
      <c r="AZ59" s="286"/>
      <c r="BA59" s="286"/>
      <c r="BB59" s="286"/>
      <c r="BC59" s="286"/>
      <c r="BD59" s="286"/>
      <c r="BE59" s="286"/>
    </row>
    <row r="60" spans="1:57" ht="24.75" customHeight="1" x14ac:dyDescent="0.25">
      <c r="A60" s="599"/>
      <c r="B60" s="599"/>
      <c r="C60" s="599"/>
      <c r="D60" s="599"/>
      <c r="E60" s="599"/>
      <c r="F60" s="599"/>
      <c r="G60" s="599"/>
      <c r="H60" s="599"/>
      <c r="I60" s="599"/>
      <c r="J60" s="599"/>
      <c r="K60" s="578"/>
      <c r="L60" s="578"/>
      <c r="M60" s="578"/>
      <c r="N60" s="578"/>
      <c r="O60" s="579"/>
      <c r="P60" s="579"/>
      <c r="Q60" s="579"/>
      <c r="R60" s="579"/>
      <c r="S60" s="579"/>
      <c r="T60" s="579"/>
      <c r="U60" s="579" t="s">
        <v>404</v>
      </c>
      <c r="V60" s="579"/>
      <c r="W60" s="579"/>
      <c r="X60" s="579"/>
      <c r="Y60" s="579"/>
      <c r="Z60" s="581"/>
      <c r="AA60" s="581"/>
      <c r="AB60" s="581"/>
      <c r="AC60" s="581"/>
      <c r="AD60" s="581"/>
      <c r="AE60" s="582" t="s">
        <v>420</v>
      </c>
      <c r="AF60" s="582"/>
      <c r="AG60" s="582"/>
      <c r="AH60" s="582"/>
      <c r="AI60" s="582"/>
      <c r="AJ60" s="582"/>
      <c r="AK60" s="582"/>
      <c r="AL60" s="582"/>
      <c r="AM60" s="582"/>
      <c r="AN60" s="582"/>
      <c r="AO60" s="582"/>
      <c r="AP60" s="582"/>
      <c r="AQ60" s="582"/>
      <c r="AR60" s="286"/>
      <c r="AS60" s="286"/>
      <c r="AT60" s="286"/>
      <c r="AU60" s="286"/>
      <c r="AV60" s="286"/>
      <c r="AW60" s="286"/>
      <c r="AX60" s="286"/>
      <c r="AY60" s="286"/>
      <c r="AZ60" s="286"/>
      <c r="BA60" s="286"/>
      <c r="BB60" s="286"/>
      <c r="BC60" s="286"/>
      <c r="BD60" s="286"/>
      <c r="BE60" s="286"/>
    </row>
    <row r="61" spans="1:57" ht="24.75" customHeight="1" x14ac:dyDescent="0.25">
      <c r="A61" s="599"/>
      <c r="B61" s="599"/>
      <c r="C61" s="599"/>
      <c r="D61" s="599"/>
      <c r="E61" s="599"/>
      <c r="F61" s="599"/>
      <c r="G61" s="599"/>
      <c r="H61" s="599"/>
      <c r="I61" s="599"/>
      <c r="J61" s="599"/>
      <c r="K61" s="578"/>
      <c r="L61" s="578"/>
      <c r="M61" s="578"/>
      <c r="N61" s="578"/>
      <c r="O61" s="579"/>
      <c r="P61" s="579"/>
      <c r="Q61" s="579"/>
      <c r="R61" s="579"/>
      <c r="S61" s="579"/>
      <c r="T61" s="579"/>
      <c r="U61" s="579" t="s">
        <v>406</v>
      </c>
      <c r="V61" s="579"/>
      <c r="W61" s="579"/>
      <c r="X61" s="579"/>
      <c r="Y61" s="579"/>
      <c r="Z61" s="582" t="s">
        <v>407</v>
      </c>
      <c r="AA61" s="582"/>
      <c r="AB61" s="582"/>
      <c r="AC61" s="582"/>
      <c r="AD61" s="582"/>
      <c r="AE61" s="582"/>
      <c r="AF61" s="582"/>
      <c r="AG61" s="582"/>
      <c r="AH61" s="582"/>
      <c r="AI61" s="582"/>
      <c r="AJ61" s="582"/>
      <c r="AK61" s="582"/>
      <c r="AL61" s="582"/>
      <c r="AM61" s="582"/>
      <c r="AN61" s="582"/>
      <c r="AO61" s="582"/>
      <c r="AP61" s="582"/>
      <c r="AQ61" s="582"/>
      <c r="AR61" s="286"/>
      <c r="AS61" s="286"/>
      <c r="AT61" s="286"/>
      <c r="AU61" s="286"/>
      <c r="AV61" s="286"/>
      <c r="AW61" s="286"/>
      <c r="AX61" s="286"/>
      <c r="AY61" s="286"/>
      <c r="AZ61" s="286"/>
      <c r="BA61" s="286"/>
      <c r="BB61" s="286"/>
      <c r="BC61" s="286"/>
      <c r="BD61" s="286"/>
      <c r="BE61" s="286"/>
    </row>
    <row r="62" spans="1:57" ht="24.75" customHeight="1" x14ac:dyDescent="0.25">
      <c r="A62" s="601" t="s">
        <v>423</v>
      </c>
      <c r="B62" s="601"/>
      <c r="C62" s="601"/>
      <c r="D62" s="601"/>
      <c r="E62" s="601"/>
      <c r="F62" s="601"/>
      <c r="G62" s="601"/>
      <c r="H62" s="601"/>
      <c r="I62" s="601"/>
      <c r="J62" s="601"/>
      <c r="K62" s="585">
        <v>2700</v>
      </c>
      <c r="L62" s="585"/>
      <c r="M62" s="585"/>
      <c r="N62" s="585"/>
      <c r="O62" s="602" t="s">
        <v>408</v>
      </c>
      <c r="P62" s="602"/>
      <c r="Q62" s="602"/>
      <c r="R62" s="602"/>
      <c r="S62" s="602"/>
      <c r="T62" s="602"/>
      <c r="U62" s="587">
        <f>1/(30*K62)</f>
        <v>1.2345679012345678E-5</v>
      </c>
      <c r="V62" s="587"/>
      <c r="W62" s="587"/>
      <c r="X62" s="587"/>
      <c r="Y62" s="587"/>
      <c r="Z62" s="598" t="e">
        <f>'Encarregado (44h)'!E143</f>
        <v>#VALUE!</v>
      </c>
      <c r="AA62" s="598"/>
      <c r="AB62" s="598"/>
      <c r="AC62" s="598"/>
      <c r="AD62" s="598"/>
      <c r="AE62" s="589" t="e">
        <f>TRUNC((U62*Z62),2)</f>
        <v>#VALUE!</v>
      </c>
      <c r="AF62" s="589"/>
      <c r="AG62" s="589"/>
      <c r="AH62" s="589"/>
      <c r="AI62" s="589"/>
      <c r="AJ62" s="589"/>
      <c r="AK62" s="589"/>
      <c r="AL62" s="589"/>
      <c r="AM62" s="589"/>
      <c r="AN62" s="589"/>
      <c r="AO62" s="589"/>
      <c r="AP62" s="589"/>
      <c r="AQ62" s="589"/>
      <c r="AR62" s="286"/>
      <c r="AS62" s="286"/>
      <c r="AT62" s="286"/>
      <c r="AU62" s="286"/>
      <c r="AV62" s="286"/>
      <c r="AW62" s="286"/>
      <c r="AX62" s="286"/>
      <c r="AY62" s="286"/>
      <c r="AZ62" s="286"/>
      <c r="BA62" s="286"/>
      <c r="BB62" s="286"/>
      <c r="BC62" s="286"/>
      <c r="BD62" s="286"/>
      <c r="BE62" s="286"/>
    </row>
    <row r="63" spans="1:57" ht="24.75" customHeight="1" x14ac:dyDescent="0.25">
      <c r="A63" s="601"/>
      <c r="B63" s="601"/>
      <c r="C63" s="601"/>
      <c r="D63" s="601"/>
      <c r="E63" s="601"/>
      <c r="F63" s="601"/>
      <c r="G63" s="601"/>
      <c r="H63" s="601"/>
      <c r="I63" s="601"/>
      <c r="J63" s="601"/>
      <c r="K63" s="585"/>
      <c r="L63" s="585"/>
      <c r="M63" s="585"/>
      <c r="N63" s="585"/>
      <c r="O63" s="602" t="s">
        <v>409</v>
      </c>
      <c r="P63" s="602"/>
      <c r="Q63" s="602"/>
      <c r="R63" s="602"/>
      <c r="S63" s="602"/>
      <c r="T63" s="602"/>
      <c r="U63" s="586">
        <f>1/K62</f>
        <v>3.7037037037037035E-4</v>
      </c>
      <c r="V63" s="586"/>
      <c r="W63" s="586"/>
      <c r="X63" s="586"/>
      <c r="Y63" s="586"/>
      <c r="Z63" s="598" t="e">
        <f>'Servente de Limpeza (44h)'!E142</f>
        <v>#VALUE!</v>
      </c>
      <c r="AA63" s="598"/>
      <c r="AB63" s="598"/>
      <c r="AC63" s="598"/>
      <c r="AD63" s="598"/>
      <c r="AE63" s="589" t="e">
        <f>TRUNC((U63*Z63),2)</f>
        <v>#VALUE!</v>
      </c>
      <c r="AF63" s="589"/>
      <c r="AG63" s="589"/>
      <c r="AH63" s="589"/>
      <c r="AI63" s="589"/>
      <c r="AJ63" s="589"/>
      <c r="AK63" s="589"/>
      <c r="AL63" s="589"/>
      <c r="AM63" s="589"/>
      <c r="AN63" s="589"/>
      <c r="AO63" s="589"/>
      <c r="AP63" s="589"/>
      <c r="AQ63" s="589"/>
      <c r="AR63" s="286"/>
      <c r="AS63" s="286"/>
      <c r="AT63" s="286"/>
      <c r="AU63" s="286"/>
      <c r="AV63" s="286"/>
      <c r="AW63" s="286"/>
      <c r="AX63" s="286"/>
      <c r="AY63" s="286"/>
      <c r="AZ63" s="286"/>
      <c r="BA63" s="286"/>
      <c r="BB63" s="286"/>
      <c r="BC63" s="286"/>
      <c r="BD63" s="286"/>
      <c r="BE63" s="286"/>
    </row>
    <row r="64" spans="1:57" x14ac:dyDescent="0.25">
      <c r="A64" s="601"/>
      <c r="B64" s="601"/>
      <c r="C64" s="601"/>
      <c r="D64" s="601"/>
      <c r="E64" s="601"/>
      <c r="F64" s="601"/>
      <c r="G64" s="601"/>
      <c r="H64" s="601"/>
      <c r="I64" s="601"/>
      <c r="J64" s="601"/>
      <c r="K64" s="585"/>
      <c r="L64" s="585"/>
      <c r="M64" s="585"/>
      <c r="N64" s="585"/>
      <c r="O64" s="297" t="s">
        <v>228</v>
      </c>
      <c r="P64" s="298"/>
      <c r="Q64" s="298"/>
      <c r="R64" s="298"/>
      <c r="S64" s="298"/>
      <c r="T64" s="298"/>
      <c r="U64" s="298"/>
      <c r="V64" s="298"/>
      <c r="W64" s="298"/>
      <c r="X64" s="298"/>
      <c r="Y64" s="298"/>
      <c r="Z64" s="298"/>
      <c r="AA64" s="298"/>
      <c r="AB64" s="298"/>
      <c r="AC64" s="298"/>
      <c r="AD64" s="299"/>
      <c r="AE64" s="590"/>
      <c r="AF64" s="590"/>
      <c r="AG64" s="590"/>
      <c r="AH64" s="590"/>
      <c r="AI64" s="590"/>
      <c r="AJ64" s="590"/>
      <c r="AK64" s="590"/>
      <c r="AL64" s="590"/>
      <c r="AM64" s="590"/>
      <c r="AN64" s="590"/>
      <c r="AO64" s="590"/>
      <c r="AP64" s="590"/>
      <c r="AQ64" s="590"/>
      <c r="AR64" s="286"/>
      <c r="AS64" s="286"/>
      <c r="AT64" s="286"/>
      <c r="AU64" s="286"/>
      <c r="AV64" s="286"/>
      <c r="AW64" s="286"/>
      <c r="AX64" s="286"/>
      <c r="AY64" s="286"/>
      <c r="AZ64" s="286"/>
      <c r="BA64" s="286"/>
      <c r="BB64" s="286"/>
      <c r="BC64" s="286"/>
      <c r="BD64" s="286"/>
      <c r="BE64" s="286"/>
    </row>
    <row r="65" spans="1:57" x14ac:dyDescent="0.25">
      <c r="A65" s="291"/>
      <c r="B65" s="291"/>
      <c r="C65" s="291"/>
      <c r="D65" s="291"/>
      <c r="E65" s="291"/>
      <c r="F65" s="291"/>
      <c r="G65" s="291"/>
      <c r="H65" s="291"/>
      <c r="I65" s="291"/>
      <c r="J65" s="317"/>
      <c r="K65" s="320"/>
      <c r="L65" s="320"/>
      <c r="M65" s="320"/>
      <c r="N65" s="320"/>
      <c r="O65" s="3"/>
      <c r="P65" s="3"/>
      <c r="Q65" s="3"/>
      <c r="R65" s="3"/>
      <c r="S65" s="3"/>
      <c r="T65" s="3"/>
      <c r="U65" s="322"/>
      <c r="V65" s="322"/>
      <c r="W65" s="322"/>
      <c r="X65" s="322"/>
      <c r="Y65" s="322"/>
      <c r="Z65" s="319"/>
      <c r="AA65" s="319"/>
      <c r="AB65" s="319"/>
      <c r="AC65" s="319"/>
      <c r="AD65" s="319"/>
      <c r="AE65" s="319"/>
      <c r="AF65" s="319"/>
      <c r="AG65" s="319"/>
      <c r="AH65" s="319"/>
      <c r="AI65" s="319"/>
      <c r="AJ65" s="319"/>
      <c r="AK65" s="319"/>
      <c r="AL65" s="319"/>
      <c r="AM65" s="319"/>
      <c r="AN65" s="287"/>
      <c r="AO65" s="287"/>
      <c r="AP65" s="287"/>
      <c r="AQ65" s="287"/>
      <c r="AR65" s="286"/>
      <c r="AS65" s="286"/>
      <c r="AT65" s="286"/>
      <c r="AU65" s="286"/>
      <c r="AV65" s="286"/>
      <c r="AW65" s="286"/>
      <c r="AX65" s="286"/>
      <c r="AY65" s="286"/>
      <c r="AZ65" s="286"/>
      <c r="BA65" s="286"/>
      <c r="BB65" s="286"/>
      <c r="BC65" s="286"/>
      <c r="BD65" s="286"/>
      <c r="BE65" s="286"/>
    </row>
    <row r="66" spans="1:57" ht="15" customHeight="1" x14ac:dyDescent="0.25">
      <c r="A66" s="599" t="s">
        <v>419</v>
      </c>
      <c r="B66" s="599"/>
      <c r="C66" s="599"/>
      <c r="D66" s="599"/>
      <c r="E66" s="599"/>
      <c r="F66" s="599"/>
      <c r="G66" s="599"/>
      <c r="H66" s="599"/>
      <c r="I66" s="599"/>
      <c r="J66" s="599"/>
      <c r="K66" s="578" t="s">
        <v>391</v>
      </c>
      <c r="L66" s="578"/>
      <c r="M66" s="578"/>
      <c r="N66" s="578"/>
      <c r="O66" s="579" t="s">
        <v>401</v>
      </c>
      <c r="P66" s="579"/>
      <c r="Q66" s="579"/>
      <c r="R66" s="579"/>
      <c r="S66" s="579"/>
      <c r="T66" s="579"/>
      <c r="U66" s="580" t="s">
        <v>391</v>
      </c>
      <c r="V66" s="580"/>
      <c r="W66" s="580"/>
      <c r="X66" s="580"/>
      <c r="Y66" s="580"/>
      <c r="Z66" s="581" t="s">
        <v>402</v>
      </c>
      <c r="AA66" s="581"/>
      <c r="AB66" s="581"/>
      <c r="AC66" s="581"/>
      <c r="AD66" s="581"/>
      <c r="AE66" s="600" t="s">
        <v>403</v>
      </c>
      <c r="AF66" s="600"/>
      <c r="AG66" s="600"/>
      <c r="AH66" s="600"/>
      <c r="AI66" s="600"/>
      <c r="AJ66" s="600"/>
      <c r="AK66" s="600"/>
      <c r="AL66" s="600"/>
      <c r="AM66" s="600"/>
      <c r="AN66" s="600"/>
      <c r="AO66" s="600"/>
      <c r="AP66" s="600"/>
      <c r="AQ66" s="600"/>
      <c r="AR66" s="286"/>
      <c r="AS66" s="286"/>
      <c r="AT66" s="286"/>
      <c r="AU66" s="286"/>
      <c r="AV66" s="286"/>
      <c r="AW66" s="286"/>
      <c r="AX66" s="286"/>
      <c r="AY66" s="286"/>
      <c r="AZ66" s="286"/>
      <c r="BA66" s="286"/>
      <c r="BB66" s="286"/>
      <c r="BC66" s="286"/>
      <c r="BD66" s="286"/>
      <c r="BE66" s="286"/>
    </row>
    <row r="67" spans="1:57" x14ac:dyDescent="0.25">
      <c r="A67" s="599"/>
      <c r="B67" s="599"/>
      <c r="C67" s="599"/>
      <c r="D67" s="599"/>
      <c r="E67" s="599"/>
      <c r="F67" s="599"/>
      <c r="G67" s="599"/>
      <c r="H67" s="599"/>
      <c r="I67" s="599"/>
      <c r="J67" s="599"/>
      <c r="K67" s="578"/>
      <c r="L67" s="578"/>
      <c r="M67" s="578"/>
      <c r="N67" s="578"/>
      <c r="O67" s="579"/>
      <c r="P67" s="579"/>
      <c r="Q67" s="579"/>
      <c r="R67" s="579"/>
      <c r="S67" s="579"/>
      <c r="T67" s="579"/>
      <c r="U67" s="579" t="s">
        <v>404</v>
      </c>
      <c r="V67" s="579"/>
      <c r="W67" s="579"/>
      <c r="X67" s="579"/>
      <c r="Y67" s="579"/>
      <c r="Z67" s="581"/>
      <c r="AA67" s="581"/>
      <c r="AB67" s="581"/>
      <c r="AC67" s="581"/>
      <c r="AD67" s="581"/>
      <c r="AE67" s="582" t="s">
        <v>420</v>
      </c>
      <c r="AF67" s="582"/>
      <c r="AG67" s="582"/>
      <c r="AH67" s="582"/>
      <c r="AI67" s="582"/>
      <c r="AJ67" s="582"/>
      <c r="AK67" s="582"/>
      <c r="AL67" s="582"/>
      <c r="AM67" s="582"/>
      <c r="AN67" s="582"/>
      <c r="AO67" s="582"/>
      <c r="AP67" s="582"/>
      <c r="AQ67" s="582"/>
      <c r="AR67" s="286"/>
      <c r="AS67" s="286"/>
      <c r="AT67" s="286"/>
      <c r="AU67" s="286"/>
      <c r="AV67" s="286"/>
      <c r="AW67" s="286"/>
      <c r="AX67" s="286"/>
      <c r="AY67" s="286"/>
      <c r="AZ67" s="286"/>
      <c r="BA67" s="286"/>
      <c r="BB67" s="286"/>
      <c r="BC67" s="286"/>
      <c r="BD67" s="286"/>
      <c r="BE67" s="286"/>
    </row>
    <row r="68" spans="1:57" x14ac:dyDescent="0.25">
      <c r="A68" s="599"/>
      <c r="B68" s="599"/>
      <c r="C68" s="599"/>
      <c r="D68" s="599"/>
      <c r="E68" s="599"/>
      <c r="F68" s="599"/>
      <c r="G68" s="599"/>
      <c r="H68" s="599"/>
      <c r="I68" s="599"/>
      <c r="J68" s="599"/>
      <c r="K68" s="578"/>
      <c r="L68" s="578"/>
      <c r="M68" s="578"/>
      <c r="N68" s="578"/>
      <c r="O68" s="579"/>
      <c r="P68" s="579"/>
      <c r="Q68" s="579"/>
      <c r="R68" s="579"/>
      <c r="S68" s="579"/>
      <c r="T68" s="579"/>
      <c r="U68" s="579" t="s">
        <v>406</v>
      </c>
      <c r="V68" s="579"/>
      <c r="W68" s="579"/>
      <c r="X68" s="579"/>
      <c r="Y68" s="579"/>
      <c r="Z68" s="582" t="s">
        <v>407</v>
      </c>
      <c r="AA68" s="582"/>
      <c r="AB68" s="582"/>
      <c r="AC68" s="582"/>
      <c r="AD68" s="582"/>
      <c r="AE68" s="582"/>
      <c r="AF68" s="582"/>
      <c r="AG68" s="582"/>
      <c r="AH68" s="582"/>
      <c r="AI68" s="582"/>
      <c r="AJ68" s="582"/>
      <c r="AK68" s="582"/>
      <c r="AL68" s="582"/>
      <c r="AM68" s="582"/>
      <c r="AN68" s="582"/>
      <c r="AO68" s="582"/>
      <c r="AP68" s="582"/>
      <c r="AQ68" s="582"/>
      <c r="AR68" s="286"/>
      <c r="AS68" s="286"/>
      <c r="AT68" s="286"/>
      <c r="AU68" s="286"/>
      <c r="AV68" s="286"/>
      <c r="AW68" s="286"/>
      <c r="AX68" s="286"/>
      <c r="AY68" s="286"/>
      <c r="AZ68" s="286"/>
      <c r="BA68" s="286"/>
      <c r="BB68" s="286"/>
      <c r="BC68" s="286"/>
      <c r="BD68" s="286"/>
      <c r="BE68" s="286"/>
    </row>
    <row r="69" spans="1:57" ht="15" customHeight="1" x14ac:dyDescent="0.25">
      <c r="A69" s="601" t="s">
        <v>424</v>
      </c>
      <c r="B69" s="601"/>
      <c r="C69" s="601"/>
      <c r="D69" s="601"/>
      <c r="E69" s="601"/>
      <c r="F69" s="601"/>
      <c r="G69" s="601"/>
      <c r="H69" s="601"/>
      <c r="I69" s="601"/>
      <c r="J69" s="601"/>
      <c r="K69" s="585">
        <v>1800</v>
      </c>
      <c r="L69" s="585"/>
      <c r="M69" s="585"/>
      <c r="N69" s="585"/>
      <c r="O69" s="586" t="s">
        <v>408</v>
      </c>
      <c r="P69" s="586"/>
      <c r="Q69" s="586"/>
      <c r="R69" s="586"/>
      <c r="S69" s="586"/>
      <c r="T69" s="586"/>
      <c r="U69" s="587">
        <f>1/(30*K69)</f>
        <v>1.8518518518518518E-5</v>
      </c>
      <c r="V69" s="587"/>
      <c r="W69" s="587"/>
      <c r="X69" s="587"/>
      <c r="Y69" s="587"/>
      <c r="Z69" s="598" t="e">
        <f>'Encarregado (44h)'!E143</f>
        <v>#VALUE!</v>
      </c>
      <c r="AA69" s="598"/>
      <c r="AB69" s="598"/>
      <c r="AC69" s="598"/>
      <c r="AD69" s="598"/>
      <c r="AE69" s="589" t="e">
        <f>TRUNC((U69*Z69),2)</f>
        <v>#VALUE!</v>
      </c>
      <c r="AF69" s="589"/>
      <c r="AG69" s="589"/>
      <c r="AH69" s="589"/>
      <c r="AI69" s="589"/>
      <c r="AJ69" s="589"/>
      <c r="AK69" s="589"/>
      <c r="AL69" s="589"/>
      <c r="AM69" s="589"/>
      <c r="AN69" s="589"/>
      <c r="AO69" s="589"/>
      <c r="AP69" s="589"/>
      <c r="AQ69" s="589"/>
      <c r="AR69" s="286"/>
      <c r="AS69" s="286"/>
      <c r="AT69" s="286"/>
      <c r="AU69" s="286"/>
      <c r="AV69" s="286"/>
      <c r="AW69" s="286"/>
      <c r="AX69" s="286"/>
      <c r="AY69" s="286"/>
      <c r="AZ69" s="286"/>
      <c r="BA69" s="286"/>
      <c r="BB69" s="286"/>
      <c r="BC69" s="286"/>
      <c r="BD69" s="286"/>
      <c r="BE69" s="286"/>
    </row>
    <row r="70" spans="1:57" x14ac:dyDescent="0.25">
      <c r="A70" s="601"/>
      <c r="B70" s="601"/>
      <c r="C70" s="601"/>
      <c r="D70" s="601"/>
      <c r="E70" s="601"/>
      <c r="F70" s="601"/>
      <c r="G70" s="601"/>
      <c r="H70" s="601"/>
      <c r="I70" s="601"/>
      <c r="J70" s="601"/>
      <c r="K70" s="585"/>
      <c r="L70" s="585"/>
      <c r="M70" s="585"/>
      <c r="N70" s="585"/>
      <c r="O70" s="586" t="s">
        <v>409</v>
      </c>
      <c r="P70" s="586"/>
      <c r="Q70" s="586"/>
      <c r="R70" s="586"/>
      <c r="S70" s="586"/>
      <c r="T70" s="586"/>
      <c r="U70" s="586">
        <f>1/K69</f>
        <v>5.5555555555555556E-4</v>
      </c>
      <c r="V70" s="586"/>
      <c r="W70" s="586"/>
      <c r="X70" s="586"/>
      <c r="Y70" s="586"/>
      <c r="Z70" s="598" t="e">
        <f>'Servente de Limpeza (44h)'!E142</f>
        <v>#VALUE!</v>
      </c>
      <c r="AA70" s="598"/>
      <c r="AB70" s="598"/>
      <c r="AC70" s="598"/>
      <c r="AD70" s="598"/>
      <c r="AE70" s="589" t="e">
        <f>TRUNC((U70*Z70),2)</f>
        <v>#VALUE!</v>
      </c>
      <c r="AF70" s="589"/>
      <c r="AG70" s="589"/>
      <c r="AH70" s="589"/>
      <c r="AI70" s="589"/>
      <c r="AJ70" s="589"/>
      <c r="AK70" s="589"/>
      <c r="AL70" s="589"/>
      <c r="AM70" s="589"/>
      <c r="AN70" s="589"/>
      <c r="AO70" s="589"/>
      <c r="AP70" s="589"/>
      <c r="AQ70" s="589"/>
      <c r="AR70" s="286"/>
      <c r="AS70" s="286"/>
      <c r="AT70" s="286"/>
      <c r="AU70" s="286"/>
      <c r="AV70" s="286"/>
      <c r="AW70" s="286"/>
      <c r="AX70" s="286"/>
      <c r="AY70" s="286"/>
      <c r="AZ70" s="286"/>
      <c r="BA70" s="286"/>
      <c r="BB70" s="286"/>
      <c r="BC70" s="286"/>
      <c r="BD70" s="286"/>
      <c r="BE70" s="286"/>
    </row>
    <row r="71" spans="1:57" x14ac:dyDescent="0.25">
      <c r="A71" s="601"/>
      <c r="B71" s="601"/>
      <c r="C71" s="601"/>
      <c r="D71" s="601"/>
      <c r="E71" s="601"/>
      <c r="F71" s="601"/>
      <c r="G71" s="601"/>
      <c r="H71" s="601"/>
      <c r="I71" s="601"/>
      <c r="J71" s="601"/>
      <c r="K71" s="585"/>
      <c r="L71" s="585"/>
      <c r="M71" s="585"/>
      <c r="N71" s="585"/>
      <c r="O71" s="297" t="s">
        <v>228</v>
      </c>
      <c r="P71" s="298"/>
      <c r="Q71" s="298"/>
      <c r="R71" s="298"/>
      <c r="S71" s="298"/>
      <c r="T71" s="298"/>
      <c r="U71" s="298"/>
      <c r="V71" s="298"/>
      <c r="W71" s="298"/>
      <c r="X71" s="298"/>
      <c r="Y71" s="298"/>
      <c r="Z71" s="298"/>
      <c r="AA71" s="298"/>
      <c r="AB71" s="298"/>
      <c r="AC71" s="298"/>
      <c r="AD71" s="299"/>
      <c r="AE71" s="590" t="e">
        <f>TRUNC(SUM(AE69:AQ70),2)</f>
        <v>#VALUE!</v>
      </c>
      <c r="AF71" s="590"/>
      <c r="AG71" s="590"/>
      <c r="AH71" s="590"/>
      <c r="AI71" s="590"/>
      <c r="AJ71" s="590"/>
      <c r="AK71" s="590"/>
      <c r="AL71" s="590"/>
      <c r="AM71" s="590"/>
      <c r="AN71" s="590"/>
      <c r="AO71" s="590"/>
      <c r="AP71" s="590"/>
      <c r="AQ71" s="590"/>
      <c r="AR71" s="286"/>
      <c r="AS71" s="286"/>
      <c r="AT71" s="286"/>
      <c r="AU71" s="286"/>
      <c r="AV71" s="286"/>
      <c r="AW71" s="286"/>
      <c r="AX71" s="286"/>
      <c r="AY71" s="286"/>
      <c r="AZ71" s="286"/>
      <c r="BA71" s="286"/>
      <c r="BB71" s="286"/>
      <c r="BC71" s="286"/>
      <c r="BD71" s="286"/>
      <c r="BE71" s="286"/>
    </row>
    <row r="72" spans="1:57" x14ac:dyDescent="0.25">
      <c r="A72" s="291"/>
      <c r="B72" s="291"/>
      <c r="C72" s="291"/>
      <c r="D72" s="291"/>
      <c r="E72" s="291"/>
      <c r="F72" s="291"/>
      <c r="G72" s="291"/>
      <c r="H72" s="291"/>
      <c r="I72" s="291"/>
      <c r="J72" s="317"/>
      <c r="K72" s="318"/>
      <c r="L72" s="318"/>
      <c r="M72" s="318"/>
      <c r="N72" s="318"/>
      <c r="O72" s="3"/>
      <c r="P72" s="3"/>
      <c r="Q72" s="3"/>
      <c r="R72" s="3"/>
      <c r="S72" s="3"/>
      <c r="T72" s="3"/>
      <c r="U72" s="322"/>
      <c r="V72" s="322"/>
      <c r="W72" s="322"/>
      <c r="X72" s="322"/>
      <c r="Y72" s="322"/>
      <c r="Z72" s="319"/>
      <c r="AA72" s="319"/>
      <c r="AB72" s="319"/>
      <c r="AC72" s="319"/>
      <c r="AD72" s="319"/>
      <c r="AE72" s="319"/>
      <c r="AF72" s="319"/>
      <c r="AG72" s="319"/>
      <c r="AH72" s="319"/>
      <c r="AI72" s="319"/>
      <c r="AJ72" s="319"/>
      <c r="AK72" s="319"/>
      <c r="AL72" s="319"/>
      <c r="AM72" s="319"/>
      <c r="AN72" s="287"/>
      <c r="AO72" s="287"/>
      <c r="AP72" s="287"/>
      <c r="AQ72" s="287"/>
      <c r="AR72" s="286"/>
      <c r="AS72" s="286"/>
      <c r="AT72" s="286"/>
      <c r="AU72" s="286"/>
      <c r="AV72" s="286"/>
      <c r="AW72" s="286"/>
      <c r="AX72" s="286"/>
      <c r="AY72" s="286"/>
      <c r="AZ72" s="286"/>
      <c r="BA72" s="286"/>
      <c r="BB72" s="286"/>
      <c r="BC72" s="286"/>
      <c r="BD72" s="286"/>
      <c r="BE72" s="286"/>
    </row>
    <row r="73" spans="1:57" ht="15" customHeight="1" x14ac:dyDescent="0.25">
      <c r="A73" s="596" t="s">
        <v>425</v>
      </c>
      <c r="B73" s="596"/>
      <c r="C73" s="596"/>
      <c r="D73" s="596"/>
      <c r="E73" s="596"/>
      <c r="F73" s="596"/>
      <c r="G73" s="596"/>
      <c r="H73" s="596"/>
      <c r="I73" s="596"/>
      <c r="J73" s="596"/>
      <c r="K73" s="603">
        <v>2000</v>
      </c>
      <c r="L73" s="603"/>
      <c r="M73" s="603"/>
      <c r="N73" s="603"/>
      <c r="O73" s="586" t="s">
        <v>408</v>
      </c>
      <c r="P73" s="586"/>
      <c r="Q73" s="586"/>
      <c r="R73" s="586"/>
      <c r="S73" s="586"/>
      <c r="T73" s="586"/>
      <c r="U73" s="604">
        <f>1/(30*K73)</f>
        <v>1.6666666666666667E-5</v>
      </c>
      <c r="V73" s="604"/>
      <c r="W73" s="604"/>
      <c r="X73" s="604"/>
      <c r="Y73" s="604"/>
      <c r="Z73" s="598" t="e">
        <f>'Encarregado (44h)'!E143</f>
        <v>#VALUE!</v>
      </c>
      <c r="AA73" s="598"/>
      <c r="AB73" s="598"/>
      <c r="AC73" s="598"/>
      <c r="AD73" s="598"/>
      <c r="AE73" s="605" t="e">
        <f>TRUNC((U73*Z73),2)</f>
        <v>#VALUE!</v>
      </c>
      <c r="AF73" s="605"/>
      <c r="AG73" s="605"/>
      <c r="AH73" s="605"/>
      <c r="AI73" s="605"/>
      <c r="AJ73" s="605"/>
      <c r="AK73" s="605"/>
      <c r="AL73" s="605"/>
      <c r="AM73" s="605"/>
      <c r="AN73" s="605"/>
      <c r="AO73" s="605"/>
      <c r="AP73" s="605"/>
      <c r="AQ73" s="605"/>
      <c r="AR73" s="307"/>
      <c r="AS73" s="307"/>
      <c r="AT73" s="307"/>
      <c r="AU73" s="307"/>
      <c r="AV73" s="307"/>
      <c r="AW73" s="307"/>
      <c r="AX73" s="307"/>
      <c r="AY73" s="307"/>
      <c r="AZ73" s="286"/>
      <c r="BA73" s="286"/>
      <c r="BB73" s="286"/>
      <c r="BC73" s="286"/>
      <c r="BD73" s="286"/>
      <c r="BE73" s="286"/>
    </row>
    <row r="74" spans="1:57" x14ac:dyDescent="0.25">
      <c r="A74" s="596"/>
      <c r="B74" s="596"/>
      <c r="C74" s="596"/>
      <c r="D74" s="596"/>
      <c r="E74" s="596"/>
      <c r="F74" s="596"/>
      <c r="G74" s="596"/>
      <c r="H74" s="596"/>
      <c r="I74" s="596"/>
      <c r="J74" s="596"/>
      <c r="K74" s="603"/>
      <c r="L74" s="603"/>
      <c r="M74" s="603"/>
      <c r="N74" s="603"/>
      <c r="O74" s="586" t="s">
        <v>409</v>
      </c>
      <c r="P74" s="586"/>
      <c r="Q74" s="586"/>
      <c r="R74" s="586"/>
      <c r="S74" s="586"/>
      <c r="T74" s="586"/>
      <c r="U74" s="606">
        <f>1/K73</f>
        <v>5.0000000000000001E-4</v>
      </c>
      <c r="V74" s="606"/>
      <c r="W74" s="606"/>
      <c r="X74" s="606"/>
      <c r="Y74" s="606"/>
      <c r="Z74" s="598" t="e">
        <f>'Servente de Limpeza (44h)'!E142</f>
        <v>#VALUE!</v>
      </c>
      <c r="AA74" s="598"/>
      <c r="AB74" s="598"/>
      <c r="AC74" s="598"/>
      <c r="AD74" s="598"/>
      <c r="AE74" s="605" t="e">
        <f>TRUNC((U74*Z74),2)</f>
        <v>#VALUE!</v>
      </c>
      <c r="AF74" s="605"/>
      <c r="AG74" s="605"/>
      <c r="AH74" s="605"/>
      <c r="AI74" s="605"/>
      <c r="AJ74" s="605"/>
      <c r="AK74" s="605"/>
      <c r="AL74" s="605"/>
      <c r="AM74" s="605"/>
      <c r="AN74" s="605"/>
      <c r="AO74" s="605"/>
      <c r="AP74" s="605"/>
      <c r="AQ74" s="605"/>
      <c r="AR74" s="307"/>
      <c r="AS74" s="307"/>
      <c r="AT74" s="307"/>
      <c r="AU74" s="307"/>
      <c r="AV74" s="307"/>
      <c r="AW74" s="307"/>
      <c r="AX74" s="307"/>
      <c r="AY74" s="307"/>
      <c r="AZ74" s="286"/>
      <c r="BA74" s="286"/>
      <c r="BB74" s="286"/>
      <c r="BC74" s="286"/>
      <c r="BD74" s="286"/>
      <c r="BE74" s="286"/>
    </row>
    <row r="75" spans="1:57" ht="18.75" customHeight="1" x14ac:dyDescent="0.25">
      <c r="A75" s="596"/>
      <c r="B75" s="596"/>
      <c r="C75" s="596"/>
      <c r="D75" s="596"/>
      <c r="E75" s="596"/>
      <c r="F75" s="596"/>
      <c r="G75" s="596"/>
      <c r="H75" s="596"/>
      <c r="I75" s="596"/>
      <c r="J75" s="596"/>
      <c r="K75" s="603"/>
      <c r="L75" s="603"/>
      <c r="M75" s="603"/>
      <c r="N75" s="603"/>
      <c r="O75" s="297" t="s">
        <v>228</v>
      </c>
      <c r="P75" s="298"/>
      <c r="Q75" s="298"/>
      <c r="R75" s="298"/>
      <c r="S75" s="298"/>
      <c r="T75" s="298"/>
      <c r="U75" s="298"/>
      <c r="V75" s="298"/>
      <c r="W75" s="298"/>
      <c r="X75" s="298"/>
      <c r="Y75" s="298"/>
      <c r="Z75" s="298"/>
      <c r="AA75" s="298"/>
      <c r="AB75" s="298"/>
      <c r="AC75" s="298"/>
      <c r="AD75" s="299"/>
      <c r="AE75" s="590" t="e">
        <f>TRUNC(SUM(AE73:AQ74),2)</f>
        <v>#VALUE!</v>
      </c>
      <c r="AF75" s="590"/>
      <c r="AG75" s="590"/>
      <c r="AH75" s="590"/>
      <c r="AI75" s="590"/>
      <c r="AJ75" s="590"/>
      <c r="AK75" s="590"/>
      <c r="AL75" s="590"/>
      <c r="AM75" s="590"/>
      <c r="AN75" s="590"/>
      <c r="AO75" s="590"/>
      <c r="AP75" s="590"/>
      <c r="AQ75" s="590"/>
      <c r="AR75" s="307"/>
      <c r="AS75" s="307"/>
      <c r="AT75" s="307"/>
      <c r="AU75" s="307"/>
      <c r="AV75" s="307"/>
      <c r="AW75" s="307"/>
      <c r="AX75" s="307"/>
      <c r="AY75" s="307"/>
      <c r="AZ75" s="286"/>
      <c r="BA75" s="286"/>
      <c r="BB75" s="286"/>
      <c r="BC75" s="286"/>
      <c r="BD75" s="286"/>
      <c r="BE75" s="286"/>
    </row>
    <row r="76" spans="1:57" x14ac:dyDescent="0.25">
      <c r="A76" s="291"/>
      <c r="B76" s="291"/>
      <c r="C76" s="291"/>
      <c r="D76" s="291"/>
      <c r="E76" s="291"/>
      <c r="F76" s="291"/>
      <c r="G76" s="291"/>
      <c r="H76" s="291"/>
      <c r="I76" s="291"/>
      <c r="J76" s="317"/>
      <c r="K76" s="318"/>
      <c r="L76" s="318"/>
      <c r="M76" s="318"/>
      <c r="N76" s="318"/>
      <c r="O76" s="4"/>
      <c r="P76" s="4"/>
      <c r="Q76" s="4"/>
      <c r="R76" s="4"/>
      <c r="S76" s="4"/>
      <c r="T76" s="4"/>
      <c r="U76" s="323"/>
      <c r="V76" s="323"/>
      <c r="W76" s="323"/>
      <c r="X76" s="323"/>
      <c r="Y76" s="323"/>
      <c r="Z76" s="4"/>
      <c r="AA76" s="4"/>
      <c r="AB76" s="4"/>
      <c r="AC76" s="4"/>
      <c r="AD76" s="4"/>
      <c r="AE76" s="319"/>
      <c r="AF76" s="319"/>
      <c r="AG76" s="319"/>
      <c r="AH76" s="319"/>
      <c r="AI76" s="319"/>
      <c r="AJ76" s="319"/>
      <c r="AK76" s="319"/>
      <c r="AL76" s="319"/>
      <c r="AM76" s="319"/>
      <c r="AN76" s="287"/>
      <c r="AO76" s="287"/>
      <c r="AP76" s="287"/>
      <c r="AQ76" s="287"/>
      <c r="AR76" s="286"/>
      <c r="AS76" s="286"/>
      <c r="AT76" s="286"/>
      <c r="AU76" s="286"/>
      <c r="AV76" s="286"/>
      <c r="AW76" s="286"/>
      <c r="AX76" s="286"/>
      <c r="AY76" s="286"/>
      <c r="AZ76" s="286"/>
      <c r="BA76" s="286"/>
      <c r="BB76" s="286"/>
      <c r="BC76" s="286"/>
      <c r="BD76" s="286"/>
      <c r="BE76" s="286"/>
    </row>
    <row r="77" spans="1:57" ht="15" customHeight="1" x14ac:dyDescent="0.25">
      <c r="A77" s="596" t="s">
        <v>426</v>
      </c>
      <c r="B77" s="596"/>
      <c r="C77" s="596"/>
      <c r="D77" s="596"/>
      <c r="E77" s="596"/>
      <c r="F77" s="596"/>
      <c r="G77" s="596"/>
      <c r="H77" s="596"/>
      <c r="I77" s="596"/>
      <c r="J77" s="596"/>
      <c r="K77" s="585">
        <v>100000</v>
      </c>
      <c r="L77" s="585"/>
      <c r="M77" s="585"/>
      <c r="N77" s="585"/>
      <c r="O77" s="586" t="s">
        <v>408</v>
      </c>
      <c r="P77" s="586"/>
      <c r="Q77" s="586"/>
      <c r="R77" s="586"/>
      <c r="S77" s="586"/>
      <c r="T77" s="586"/>
      <c r="U77" s="604">
        <f>1/(30*K77)</f>
        <v>3.3333333333333335E-7</v>
      </c>
      <c r="V77" s="604"/>
      <c r="W77" s="604"/>
      <c r="X77" s="604"/>
      <c r="Y77" s="604"/>
      <c r="Z77" s="598" t="e">
        <f>'Encarregado (44h)'!E143</f>
        <v>#VALUE!</v>
      </c>
      <c r="AA77" s="598"/>
      <c r="AB77" s="598"/>
      <c r="AC77" s="598"/>
      <c r="AD77" s="598"/>
      <c r="AE77" s="607" t="e">
        <f>TRUNC((U77*Z77),2)</f>
        <v>#VALUE!</v>
      </c>
      <c r="AF77" s="607"/>
      <c r="AG77" s="607"/>
      <c r="AH77" s="607"/>
      <c r="AI77" s="607"/>
      <c r="AJ77" s="607"/>
      <c r="AK77" s="607"/>
      <c r="AL77" s="607"/>
      <c r="AM77" s="607"/>
      <c r="AN77" s="607"/>
      <c r="AO77" s="607"/>
      <c r="AP77" s="607"/>
      <c r="AQ77" s="607"/>
      <c r="AR77" s="324"/>
      <c r="AS77" s="324"/>
      <c r="AT77" s="324"/>
      <c r="AU77" s="324"/>
      <c r="AV77" s="324"/>
      <c r="AW77" s="324"/>
      <c r="AX77" s="324"/>
      <c r="AY77" s="324"/>
      <c r="AZ77" s="286"/>
      <c r="BA77" s="286"/>
      <c r="BB77" s="286"/>
      <c r="BC77" s="286"/>
      <c r="BD77" s="286"/>
      <c r="BE77" s="286"/>
    </row>
    <row r="78" spans="1:57" x14ac:dyDescent="0.25">
      <c r="A78" s="596"/>
      <c r="B78" s="596"/>
      <c r="C78" s="596"/>
      <c r="D78" s="596"/>
      <c r="E78" s="596"/>
      <c r="F78" s="596"/>
      <c r="G78" s="596"/>
      <c r="H78" s="596"/>
      <c r="I78" s="596"/>
      <c r="J78" s="596"/>
      <c r="K78" s="585"/>
      <c r="L78" s="585"/>
      <c r="M78" s="585"/>
      <c r="N78" s="585"/>
      <c r="O78" s="586" t="s">
        <v>409</v>
      </c>
      <c r="P78" s="586"/>
      <c r="Q78" s="586"/>
      <c r="R78" s="586"/>
      <c r="S78" s="586"/>
      <c r="T78" s="586"/>
      <c r="U78" s="606">
        <f>1/K77</f>
        <v>1.0000000000000001E-5</v>
      </c>
      <c r="V78" s="606"/>
      <c r="W78" s="606"/>
      <c r="X78" s="606"/>
      <c r="Y78" s="606"/>
      <c r="Z78" s="598" t="e">
        <f>'Servente de Limpeza (44h)'!E142</f>
        <v>#VALUE!</v>
      </c>
      <c r="AA78" s="598"/>
      <c r="AB78" s="598"/>
      <c r="AC78" s="598"/>
      <c r="AD78" s="598"/>
      <c r="AE78" s="608" t="e">
        <f>TRUNC((U78*Z78),2)</f>
        <v>#VALUE!</v>
      </c>
      <c r="AF78" s="608"/>
      <c r="AG78" s="608"/>
      <c r="AH78" s="608"/>
      <c r="AI78" s="608"/>
      <c r="AJ78" s="608"/>
      <c r="AK78" s="608"/>
      <c r="AL78" s="608"/>
      <c r="AM78" s="608"/>
      <c r="AN78" s="608"/>
      <c r="AO78" s="608"/>
      <c r="AP78" s="608"/>
      <c r="AQ78" s="608"/>
      <c r="AR78" s="307"/>
      <c r="AS78" s="307"/>
      <c r="AT78" s="307"/>
      <c r="AU78" s="307"/>
      <c r="AV78" s="307"/>
      <c r="AW78" s="307"/>
      <c r="AX78" s="307"/>
      <c r="AY78" s="307"/>
      <c r="AZ78" s="286"/>
      <c r="BA78" s="286"/>
      <c r="BB78" s="286"/>
      <c r="BC78" s="286"/>
      <c r="BD78" s="286"/>
      <c r="BE78" s="286"/>
    </row>
    <row r="79" spans="1:57" ht="30.75" customHeight="1" x14ac:dyDescent="0.25">
      <c r="A79" s="596"/>
      <c r="B79" s="596"/>
      <c r="C79" s="596"/>
      <c r="D79" s="596"/>
      <c r="E79" s="596"/>
      <c r="F79" s="596"/>
      <c r="G79" s="596"/>
      <c r="H79" s="596"/>
      <c r="I79" s="596"/>
      <c r="J79" s="596"/>
      <c r="K79" s="585"/>
      <c r="L79" s="585"/>
      <c r="M79" s="585"/>
      <c r="N79" s="585"/>
      <c r="O79" s="297" t="s">
        <v>228</v>
      </c>
      <c r="P79" s="298"/>
      <c r="Q79" s="298"/>
      <c r="R79" s="298"/>
      <c r="S79" s="298"/>
      <c r="T79" s="298"/>
      <c r="U79" s="298"/>
      <c r="V79" s="298"/>
      <c r="W79" s="298"/>
      <c r="X79" s="298"/>
      <c r="Y79" s="298"/>
      <c r="Z79" s="298"/>
      <c r="AA79" s="298"/>
      <c r="AB79" s="298"/>
      <c r="AC79" s="298"/>
      <c r="AD79" s="298"/>
      <c r="AE79" s="590"/>
      <c r="AF79" s="590"/>
      <c r="AG79" s="590"/>
      <c r="AH79" s="590"/>
      <c r="AI79" s="590"/>
      <c r="AJ79" s="590"/>
      <c r="AK79" s="590"/>
      <c r="AL79" s="590"/>
      <c r="AM79" s="590"/>
      <c r="AN79" s="590"/>
      <c r="AO79" s="590"/>
      <c r="AP79" s="590"/>
      <c r="AQ79" s="590"/>
      <c r="AR79" s="307"/>
      <c r="AS79" s="307"/>
      <c r="AT79" s="307"/>
      <c r="AU79" s="307"/>
      <c r="AV79" s="307"/>
      <c r="AW79" s="307"/>
      <c r="AX79" s="307"/>
      <c r="AY79" s="307"/>
      <c r="AZ79" s="286"/>
      <c r="BA79" s="286"/>
      <c r="BB79" s="286"/>
      <c r="BC79" s="286"/>
      <c r="BD79" s="286"/>
      <c r="BE79" s="286"/>
    </row>
    <row r="80" spans="1:57" x14ac:dyDescent="0.25">
      <c r="A80" s="291"/>
      <c r="B80" s="291"/>
      <c r="C80" s="291"/>
      <c r="D80" s="291"/>
      <c r="E80" s="291"/>
      <c r="F80" s="291"/>
      <c r="G80" s="291"/>
      <c r="H80" s="291"/>
      <c r="I80" s="291"/>
      <c r="J80" s="317"/>
      <c r="K80" s="320"/>
      <c r="L80" s="320"/>
      <c r="M80" s="320"/>
      <c r="N80" s="320"/>
      <c r="O80" s="4"/>
      <c r="P80" s="4"/>
      <c r="Q80" s="4"/>
      <c r="R80" s="4"/>
      <c r="S80" s="4"/>
      <c r="T80" s="4"/>
      <c r="U80" s="4"/>
      <c r="V80" s="4"/>
      <c r="W80" s="4"/>
      <c r="X80" s="4"/>
      <c r="Y80" s="4"/>
      <c r="Z80" s="323"/>
      <c r="AA80" s="323"/>
      <c r="AB80" s="323"/>
      <c r="AC80" s="323"/>
      <c r="AD80" s="4"/>
      <c r="AE80" s="4"/>
      <c r="AF80" s="4"/>
      <c r="AG80" s="4"/>
      <c r="AH80" s="4"/>
      <c r="AI80" s="3"/>
      <c r="AJ80" s="3"/>
      <c r="AK80" s="3"/>
      <c r="AL80" s="3"/>
      <c r="AM80" s="3"/>
      <c r="AN80" s="4"/>
      <c r="AO80" s="4"/>
      <c r="AP80" s="4"/>
      <c r="AQ80" s="4"/>
      <c r="AR80" s="319"/>
      <c r="AS80" s="319"/>
      <c r="AT80" s="319"/>
      <c r="AU80" s="286"/>
      <c r="AV80" s="286"/>
      <c r="AW80" s="286"/>
      <c r="AX80" s="286"/>
      <c r="AY80" s="286"/>
      <c r="AZ80" s="286"/>
      <c r="BA80" s="286"/>
      <c r="BB80" s="286"/>
      <c r="BC80" s="286"/>
      <c r="BD80" s="286"/>
      <c r="BE80" s="286"/>
    </row>
    <row r="81" spans="1:57" x14ac:dyDescent="0.25">
      <c r="A81" s="291"/>
      <c r="B81" s="291"/>
      <c r="C81" s="291"/>
      <c r="D81" s="291"/>
      <c r="E81" s="291"/>
      <c r="F81" s="291"/>
      <c r="G81" s="291"/>
      <c r="H81" s="291"/>
      <c r="I81" s="291"/>
      <c r="J81" s="291"/>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row>
    <row r="82" spans="1:57" x14ac:dyDescent="0.25">
      <c r="A82" s="291"/>
      <c r="B82" s="291"/>
      <c r="C82" s="291"/>
      <c r="D82" s="291"/>
      <c r="E82" s="291"/>
      <c r="F82" s="291"/>
      <c r="G82" s="291"/>
      <c r="H82" s="291"/>
      <c r="I82" s="291"/>
      <c r="J82" s="291"/>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row>
    <row r="83" spans="1:57" x14ac:dyDescent="0.25">
      <c r="A83" s="291"/>
      <c r="B83" s="291"/>
      <c r="C83" s="291"/>
      <c r="D83" s="291"/>
      <c r="E83" s="291"/>
      <c r="F83" s="291"/>
      <c r="G83" s="291"/>
      <c r="H83" s="291"/>
      <c r="I83" s="291"/>
      <c r="J83" s="317"/>
      <c r="K83" s="320"/>
      <c r="L83" s="320"/>
      <c r="M83" s="320"/>
      <c r="N83" s="320"/>
      <c r="O83" s="4"/>
      <c r="P83" s="4"/>
      <c r="Q83" s="4"/>
      <c r="R83" s="4"/>
      <c r="S83" s="4"/>
      <c r="T83" s="4"/>
      <c r="U83" s="4"/>
      <c r="V83" s="4"/>
      <c r="W83" s="4"/>
      <c r="X83" s="4"/>
      <c r="Y83" s="4"/>
      <c r="Z83" s="4"/>
      <c r="AA83" s="4"/>
      <c r="AB83" s="4"/>
      <c r="AC83" s="4"/>
      <c r="AD83" s="4"/>
      <c r="AE83" s="323"/>
      <c r="AF83" s="323"/>
      <c r="AG83" s="323"/>
      <c r="AH83" s="323"/>
      <c r="AI83" s="322"/>
      <c r="AJ83" s="322"/>
      <c r="AK83" s="322"/>
      <c r="AL83" s="322"/>
      <c r="AM83" s="322"/>
      <c r="AN83" s="323"/>
      <c r="AO83" s="323"/>
      <c r="AP83" s="323"/>
      <c r="AQ83" s="4"/>
      <c r="AR83" s="4"/>
      <c r="AS83" s="4"/>
      <c r="AT83" s="4"/>
      <c r="AU83" s="4"/>
      <c r="AV83" s="4"/>
      <c r="AW83" s="4"/>
      <c r="AX83" s="319"/>
      <c r="AY83" s="286"/>
      <c r="AZ83" s="286"/>
      <c r="BA83" s="286"/>
      <c r="BB83" s="286"/>
      <c r="BC83" s="286"/>
      <c r="BD83" s="286"/>
      <c r="BE83" s="286"/>
    </row>
    <row r="84" spans="1:57" ht="15.75" x14ac:dyDescent="0.25">
      <c r="A84" s="325"/>
      <c r="B84" s="325"/>
      <c r="C84" s="325"/>
      <c r="D84" s="325"/>
      <c r="E84" s="325"/>
      <c r="F84" s="325"/>
      <c r="G84" s="325"/>
      <c r="H84" s="325"/>
      <c r="I84" s="325"/>
      <c r="J84" s="326"/>
      <c r="K84" s="609"/>
      <c r="L84" s="609"/>
      <c r="M84" s="609"/>
      <c r="N84" s="609"/>
      <c r="O84" s="327"/>
      <c r="P84" s="327"/>
      <c r="Q84" s="327"/>
      <c r="R84" s="327"/>
      <c r="S84" s="327"/>
      <c r="T84" s="327"/>
      <c r="U84" s="328"/>
      <c r="V84" s="329" t="s">
        <v>427</v>
      </c>
      <c r="W84" s="329"/>
      <c r="X84" s="329"/>
      <c r="Y84" s="330"/>
      <c r="Z84" s="610" t="s">
        <v>428</v>
      </c>
      <c r="AA84" s="610"/>
      <c r="AB84" s="610"/>
      <c r="AC84" s="610"/>
      <c r="AD84" s="610"/>
      <c r="AE84" s="610" t="s">
        <v>429</v>
      </c>
      <c r="AF84" s="610"/>
      <c r="AG84" s="610"/>
      <c r="AH84" s="610"/>
      <c r="AI84" s="610"/>
      <c r="AJ84" s="610"/>
      <c r="AK84" s="610"/>
      <c r="AL84" s="610"/>
      <c r="AM84" s="610"/>
      <c r="AN84" s="610"/>
      <c r="AO84" s="610"/>
      <c r="AP84" s="610"/>
      <c r="AQ84" s="610"/>
      <c r="AR84" s="610" t="s">
        <v>430</v>
      </c>
      <c r="AS84" s="610"/>
      <c r="AT84" s="610"/>
      <c r="AU84" s="610"/>
      <c r="AV84" s="610"/>
      <c r="AW84" s="610"/>
      <c r="AX84" s="610" t="s">
        <v>431</v>
      </c>
      <c r="AY84" s="610"/>
      <c r="AZ84" s="286"/>
      <c r="BA84" s="331"/>
      <c r="BB84" s="331"/>
      <c r="BC84" s="331"/>
      <c r="BD84" s="331"/>
      <c r="BE84" s="331"/>
    </row>
    <row r="85" spans="1:57" ht="52.9" customHeight="1" x14ac:dyDescent="0.25">
      <c r="A85" s="611" t="s">
        <v>395</v>
      </c>
      <c r="B85" s="611"/>
      <c r="C85" s="611"/>
      <c r="D85" s="611"/>
      <c r="E85" s="611"/>
      <c r="F85" s="611"/>
      <c r="G85" s="611"/>
      <c r="H85" s="611"/>
      <c r="I85" s="611"/>
      <c r="J85" s="611"/>
      <c r="K85" s="612" t="s">
        <v>391</v>
      </c>
      <c r="L85" s="612"/>
      <c r="M85" s="612"/>
      <c r="N85" s="612"/>
      <c r="O85" s="613" t="s">
        <v>401</v>
      </c>
      <c r="P85" s="613"/>
      <c r="Q85" s="613"/>
      <c r="R85" s="613"/>
      <c r="S85" s="613"/>
      <c r="T85" s="613"/>
      <c r="U85" s="612" t="s">
        <v>432</v>
      </c>
      <c r="V85" s="612"/>
      <c r="W85" s="612"/>
      <c r="X85" s="612"/>
      <c r="Y85" s="612"/>
      <c r="Z85" s="612" t="s">
        <v>433</v>
      </c>
      <c r="AA85" s="612"/>
      <c r="AB85" s="612"/>
      <c r="AC85" s="612"/>
      <c r="AD85" s="612"/>
      <c r="AE85" s="612" t="s">
        <v>434</v>
      </c>
      <c r="AF85" s="612"/>
      <c r="AG85" s="612"/>
      <c r="AH85" s="612"/>
      <c r="AI85" s="612"/>
      <c r="AJ85" s="612"/>
      <c r="AK85" s="612"/>
      <c r="AL85" s="612"/>
      <c r="AM85" s="612"/>
      <c r="AN85" s="612"/>
      <c r="AO85" s="612"/>
      <c r="AP85" s="612"/>
      <c r="AQ85" s="612"/>
      <c r="AR85" s="612" t="s">
        <v>435</v>
      </c>
      <c r="AS85" s="612"/>
      <c r="AT85" s="612"/>
      <c r="AU85" s="612"/>
      <c r="AV85" s="612"/>
      <c r="AW85" s="612"/>
      <c r="AX85" s="614" t="s">
        <v>402</v>
      </c>
      <c r="AY85" s="614"/>
      <c r="AZ85" s="332" t="s">
        <v>436</v>
      </c>
      <c r="BA85" s="286"/>
      <c r="BB85" s="286"/>
      <c r="BC85" s="286"/>
      <c r="BD85" s="286"/>
      <c r="BE85" s="286"/>
    </row>
    <row r="86" spans="1:57" x14ac:dyDescent="0.25">
      <c r="A86" s="611"/>
      <c r="B86" s="611"/>
      <c r="C86" s="611"/>
      <c r="D86" s="611"/>
      <c r="E86" s="611"/>
      <c r="F86" s="611"/>
      <c r="G86" s="611"/>
      <c r="H86" s="611"/>
      <c r="I86" s="611"/>
      <c r="J86" s="611"/>
      <c r="K86" s="612"/>
      <c r="L86" s="612"/>
      <c r="M86" s="612"/>
      <c r="N86" s="612"/>
      <c r="O86" s="613"/>
      <c r="P86" s="613"/>
      <c r="Q86" s="613"/>
      <c r="R86" s="613"/>
      <c r="S86" s="613"/>
      <c r="T86" s="613"/>
      <c r="U86" s="612"/>
      <c r="V86" s="612"/>
      <c r="W86" s="612"/>
      <c r="X86" s="612"/>
      <c r="Y86" s="612"/>
      <c r="Z86" s="612"/>
      <c r="AA86" s="612"/>
      <c r="AB86" s="612"/>
      <c r="AC86" s="612"/>
      <c r="AD86" s="612"/>
      <c r="AE86" s="612"/>
      <c r="AF86" s="612"/>
      <c r="AG86" s="612"/>
      <c r="AH86" s="612"/>
      <c r="AI86" s="612"/>
      <c r="AJ86" s="612"/>
      <c r="AK86" s="612"/>
      <c r="AL86" s="612"/>
      <c r="AM86" s="612"/>
      <c r="AN86" s="612"/>
      <c r="AO86" s="612"/>
      <c r="AP86" s="612"/>
      <c r="AQ86" s="612"/>
      <c r="AR86" s="612"/>
      <c r="AS86" s="612"/>
      <c r="AT86" s="612"/>
      <c r="AU86" s="612"/>
      <c r="AV86" s="612"/>
      <c r="AW86" s="612"/>
      <c r="AX86" s="614"/>
      <c r="AY86" s="614"/>
      <c r="AZ86" s="332"/>
      <c r="BA86" s="286"/>
      <c r="BB86" s="286"/>
      <c r="BC86" s="286"/>
      <c r="BD86" s="286"/>
      <c r="BE86" s="286"/>
    </row>
    <row r="87" spans="1:57" x14ac:dyDescent="0.25">
      <c r="A87" s="611"/>
      <c r="B87" s="611"/>
      <c r="C87" s="611"/>
      <c r="D87" s="611"/>
      <c r="E87" s="611"/>
      <c r="F87" s="611"/>
      <c r="G87" s="611"/>
      <c r="H87" s="611"/>
      <c r="I87" s="611"/>
      <c r="J87" s="611"/>
      <c r="K87" s="612"/>
      <c r="L87" s="612"/>
      <c r="M87" s="612"/>
      <c r="N87" s="612"/>
      <c r="O87" s="613"/>
      <c r="P87" s="613"/>
      <c r="Q87" s="613"/>
      <c r="R87" s="613"/>
      <c r="S87" s="613"/>
      <c r="T87" s="613"/>
      <c r="U87" s="612"/>
      <c r="V87" s="612"/>
      <c r="W87" s="612"/>
      <c r="X87" s="612"/>
      <c r="Y87" s="612"/>
      <c r="Z87" s="612"/>
      <c r="AA87" s="612"/>
      <c r="AB87" s="612"/>
      <c r="AC87" s="612"/>
      <c r="AD87" s="612"/>
      <c r="AE87" s="612"/>
      <c r="AF87" s="612"/>
      <c r="AG87" s="612"/>
      <c r="AH87" s="612"/>
      <c r="AI87" s="612"/>
      <c r="AJ87" s="612"/>
      <c r="AK87" s="612"/>
      <c r="AL87" s="612"/>
      <c r="AM87" s="612"/>
      <c r="AN87" s="612"/>
      <c r="AO87" s="612"/>
      <c r="AP87" s="612"/>
      <c r="AQ87" s="612"/>
      <c r="AR87" s="612"/>
      <c r="AS87" s="612"/>
      <c r="AT87" s="612"/>
      <c r="AU87" s="612"/>
      <c r="AV87" s="612"/>
      <c r="AW87" s="612"/>
      <c r="AX87" s="615" t="s">
        <v>407</v>
      </c>
      <c r="AY87" s="615"/>
      <c r="AZ87" s="332"/>
      <c r="BA87" s="286"/>
      <c r="BB87" s="286"/>
      <c r="BC87" s="286"/>
      <c r="BD87" s="286"/>
      <c r="BE87" s="286"/>
    </row>
    <row r="88" spans="1:57" ht="13.7" customHeight="1" x14ac:dyDescent="0.25">
      <c r="A88" s="596" t="s">
        <v>437</v>
      </c>
      <c r="B88" s="596"/>
      <c r="C88" s="596"/>
      <c r="D88" s="596"/>
      <c r="E88" s="596"/>
      <c r="F88" s="596"/>
      <c r="G88" s="596"/>
      <c r="H88" s="596"/>
      <c r="I88" s="596"/>
      <c r="J88" s="596"/>
      <c r="K88" s="597">
        <v>380</v>
      </c>
      <c r="L88" s="597"/>
      <c r="M88" s="597"/>
      <c r="N88" s="597"/>
      <c r="O88" s="586" t="s">
        <v>408</v>
      </c>
      <c r="P88" s="586"/>
      <c r="Q88" s="586"/>
      <c r="R88" s="586"/>
      <c r="S88" s="586"/>
      <c r="T88" s="586"/>
      <c r="U88" s="604">
        <f>1/(30*K88)</f>
        <v>8.7719298245614029E-5</v>
      </c>
      <c r="V88" s="604"/>
      <c r="W88" s="604"/>
      <c r="X88" s="604"/>
      <c r="Y88" s="604"/>
      <c r="Z88" s="616">
        <v>16</v>
      </c>
      <c r="AA88" s="616"/>
      <c r="AB88" s="616"/>
      <c r="AC88" s="616"/>
      <c r="AD88" s="616"/>
      <c r="AE88" s="617">
        <f>1/188.76</f>
        <v>5.2977325704598437E-3</v>
      </c>
      <c r="AF88" s="617"/>
      <c r="AG88" s="617"/>
      <c r="AH88" s="617"/>
      <c r="AI88" s="617"/>
      <c r="AJ88" s="617"/>
      <c r="AK88" s="617"/>
      <c r="AL88" s="617"/>
      <c r="AM88" s="617"/>
      <c r="AN88" s="617"/>
      <c r="AO88" s="617"/>
      <c r="AP88" s="617"/>
      <c r="AQ88" s="617"/>
      <c r="AR88" s="618">
        <f>(U88*Z88*AE88)</f>
        <v>7.4354141339787274E-6</v>
      </c>
      <c r="AS88" s="618"/>
      <c r="AT88" s="618"/>
      <c r="AU88" s="618"/>
      <c r="AV88" s="618"/>
      <c r="AW88" s="618"/>
      <c r="AX88" s="619" t="e">
        <f>'Encarregado (44h)'!E143</f>
        <v>#VALUE!</v>
      </c>
      <c r="AY88" s="619"/>
      <c r="AZ88" s="295" t="e">
        <f>TRUNC((U88*AX88),2)</f>
        <v>#VALUE!</v>
      </c>
      <c r="BA88" s="286"/>
      <c r="BB88" s="286"/>
      <c r="BC88" s="286"/>
      <c r="BD88" s="286"/>
      <c r="BE88" s="286"/>
    </row>
    <row r="89" spans="1:57" x14ac:dyDescent="0.25">
      <c r="A89" s="596"/>
      <c r="B89" s="596"/>
      <c r="C89" s="596"/>
      <c r="D89" s="596"/>
      <c r="E89" s="596"/>
      <c r="F89" s="596"/>
      <c r="G89" s="596"/>
      <c r="H89" s="596"/>
      <c r="I89" s="596"/>
      <c r="J89" s="596"/>
      <c r="K89" s="597"/>
      <c r="L89" s="597"/>
      <c r="M89" s="597"/>
      <c r="N89" s="597"/>
      <c r="O89" s="586" t="s">
        <v>409</v>
      </c>
      <c r="P89" s="586"/>
      <c r="Q89" s="586"/>
      <c r="R89" s="586"/>
      <c r="S89" s="586"/>
      <c r="T89" s="586"/>
      <c r="U89" s="604">
        <f>1/K88</f>
        <v>2.631578947368421E-3</v>
      </c>
      <c r="V89" s="604"/>
      <c r="W89" s="604"/>
      <c r="X89" s="604"/>
      <c r="Y89" s="604"/>
      <c r="Z89" s="616">
        <v>16</v>
      </c>
      <c r="AA89" s="616"/>
      <c r="AB89" s="616"/>
      <c r="AC89" s="616"/>
      <c r="AD89" s="616"/>
      <c r="AE89" s="617">
        <f>1/188.76</f>
        <v>5.2977325704598437E-3</v>
      </c>
      <c r="AF89" s="617"/>
      <c r="AG89" s="617"/>
      <c r="AH89" s="617"/>
      <c r="AI89" s="617"/>
      <c r="AJ89" s="617"/>
      <c r="AK89" s="617"/>
      <c r="AL89" s="617"/>
      <c r="AM89" s="617"/>
      <c r="AN89" s="617"/>
      <c r="AO89" s="617"/>
      <c r="AP89" s="617"/>
      <c r="AQ89" s="617"/>
      <c r="AR89" s="618">
        <f>(U89*Z89*AE89)</f>
        <v>2.2306242401936183E-4</v>
      </c>
      <c r="AS89" s="618"/>
      <c r="AT89" s="618"/>
      <c r="AU89" s="618"/>
      <c r="AV89" s="618"/>
      <c r="AW89" s="618"/>
      <c r="AX89" s="619" t="e">
        <f>'Servente de Limpeza (44h)'!E142</f>
        <v>#VALUE!</v>
      </c>
      <c r="AY89" s="619"/>
      <c r="AZ89" s="295" t="e">
        <f>TRUNC((U89*AX89),2)</f>
        <v>#VALUE!</v>
      </c>
      <c r="BA89" s="286"/>
      <c r="BB89" s="286"/>
      <c r="BC89" s="286"/>
      <c r="BD89" s="286"/>
      <c r="BE89" s="286"/>
    </row>
    <row r="90" spans="1:57" x14ac:dyDescent="0.25">
      <c r="A90" s="596"/>
      <c r="B90" s="596"/>
      <c r="C90" s="596"/>
      <c r="D90" s="596"/>
      <c r="E90" s="596"/>
      <c r="F90" s="596"/>
      <c r="G90" s="596"/>
      <c r="H90" s="596"/>
      <c r="I90" s="596"/>
      <c r="J90" s="596"/>
      <c r="K90" s="597"/>
      <c r="L90" s="597"/>
      <c r="M90" s="597"/>
      <c r="N90" s="597"/>
      <c r="O90" s="620" t="s">
        <v>228</v>
      </c>
      <c r="P90" s="620"/>
      <c r="Q90" s="620"/>
      <c r="R90" s="620"/>
      <c r="S90" s="620"/>
      <c r="T90" s="620"/>
      <c r="U90" s="620"/>
      <c r="V90" s="620"/>
      <c r="W90" s="620"/>
      <c r="X90" s="620"/>
      <c r="Y90" s="620"/>
      <c r="Z90" s="620"/>
      <c r="AA90" s="620"/>
      <c r="AB90" s="620"/>
      <c r="AC90" s="620"/>
      <c r="AD90" s="620"/>
      <c r="AE90" s="620"/>
      <c r="AF90" s="620"/>
      <c r="AG90" s="620"/>
      <c r="AH90" s="620"/>
      <c r="AI90" s="620"/>
      <c r="AJ90" s="620"/>
      <c r="AK90" s="620"/>
      <c r="AL90" s="620"/>
      <c r="AM90" s="620"/>
      <c r="AN90" s="620"/>
      <c r="AO90" s="620"/>
      <c r="AP90" s="620"/>
      <c r="AQ90" s="620"/>
      <c r="AR90" s="620"/>
      <c r="AS90" s="620"/>
      <c r="AT90" s="620"/>
      <c r="AU90" s="620"/>
      <c r="AV90" s="620"/>
      <c r="AW90" s="620"/>
      <c r="AX90" s="620"/>
      <c r="AY90" s="620"/>
      <c r="AZ90" s="300" t="e">
        <f>TRUNC((AZ88+AZ89),2)</f>
        <v>#VALUE!</v>
      </c>
      <c r="BA90" s="286"/>
      <c r="BB90" s="286"/>
      <c r="BC90" s="286"/>
      <c r="BD90" s="286"/>
      <c r="BE90" s="286"/>
    </row>
    <row r="91" spans="1:57" x14ac:dyDescent="0.25">
      <c r="A91" s="621">
        <v>130</v>
      </c>
      <c r="B91" s="621"/>
      <c r="C91" s="621"/>
      <c r="D91" s="621"/>
      <c r="E91" s="621"/>
      <c r="F91" s="621"/>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1"/>
      <c r="AK91" s="621"/>
      <c r="AL91" s="621"/>
      <c r="AM91" s="621"/>
      <c r="AN91" s="621"/>
      <c r="AO91" s="621"/>
      <c r="AP91" s="621"/>
      <c r="AQ91" s="621"/>
      <c r="AR91" s="621"/>
      <c r="AS91" s="621"/>
      <c r="AT91" s="621"/>
      <c r="AU91" s="621"/>
      <c r="AV91" s="621"/>
      <c r="AW91" s="621"/>
      <c r="AX91" s="621"/>
      <c r="AY91" s="621"/>
      <c r="AZ91" s="333"/>
      <c r="BA91" s="286"/>
      <c r="BB91" s="286"/>
      <c r="BC91" s="286"/>
      <c r="BD91" s="286"/>
      <c r="BE91" s="286"/>
    </row>
    <row r="92" spans="1:57" ht="13.7" customHeight="1" x14ac:dyDescent="0.25">
      <c r="A92" s="596" t="s">
        <v>438</v>
      </c>
      <c r="B92" s="596"/>
      <c r="C92" s="596"/>
      <c r="D92" s="596"/>
      <c r="E92" s="596"/>
      <c r="F92" s="596"/>
      <c r="G92" s="596"/>
      <c r="H92" s="596"/>
      <c r="I92" s="596"/>
      <c r="J92" s="596"/>
      <c r="K92" s="597">
        <v>130</v>
      </c>
      <c r="L92" s="597"/>
      <c r="M92" s="597"/>
      <c r="N92" s="597"/>
      <c r="O92" s="586" t="s">
        <v>408</v>
      </c>
      <c r="P92" s="586"/>
      <c r="Q92" s="586"/>
      <c r="R92" s="586"/>
      <c r="S92" s="586"/>
      <c r="T92" s="586"/>
      <c r="U92" s="604">
        <f>1/(30*K92)</f>
        <v>2.5641025641025641E-4</v>
      </c>
      <c r="V92" s="604"/>
      <c r="W92" s="604"/>
      <c r="X92" s="604"/>
      <c r="Y92" s="604"/>
      <c r="Z92" s="616">
        <v>16</v>
      </c>
      <c r="AA92" s="616"/>
      <c r="AB92" s="616"/>
      <c r="AC92" s="616"/>
      <c r="AD92" s="616"/>
      <c r="AE92" s="617">
        <f>1/188.76</f>
        <v>5.2977325704598437E-3</v>
      </c>
      <c r="AF92" s="617"/>
      <c r="AG92" s="617"/>
      <c r="AH92" s="617"/>
      <c r="AI92" s="617"/>
      <c r="AJ92" s="617"/>
      <c r="AK92" s="617"/>
      <c r="AL92" s="617"/>
      <c r="AM92" s="617"/>
      <c r="AN92" s="617"/>
      <c r="AO92" s="617"/>
      <c r="AP92" s="617"/>
      <c r="AQ92" s="617"/>
      <c r="AR92" s="618">
        <f>(U92*Z92*AE92)</f>
        <v>2.1734287468553206E-5</v>
      </c>
      <c r="AS92" s="618"/>
      <c r="AT92" s="618"/>
      <c r="AU92" s="618"/>
      <c r="AV92" s="618"/>
      <c r="AW92" s="618"/>
      <c r="AX92" s="619" t="e">
        <f>'Encarregado (44h)'!E143</f>
        <v>#VALUE!</v>
      </c>
      <c r="AY92" s="619"/>
      <c r="AZ92" s="295" t="e">
        <f>TRUNC((U92*AX92),2)</f>
        <v>#VALUE!</v>
      </c>
      <c r="BA92" s="286"/>
      <c r="BB92" s="286"/>
      <c r="BC92" s="286"/>
      <c r="BD92" s="286"/>
      <c r="BE92" s="286"/>
    </row>
    <row r="93" spans="1:57" x14ac:dyDescent="0.25">
      <c r="A93" s="596"/>
      <c r="B93" s="596"/>
      <c r="C93" s="596"/>
      <c r="D93" s="596"/>
      <c r="E93" s="596"/>
      <c r="F93" s="596"/>
      <c r="G93" s="596"/>
      <c r="H93" s="596"/>
      <c r="I93" s="596"/>
      <c r="J93" s="596"/>
      <c r="K93" s="597"/>
      <c r="L93" s="597"/>
      <c r="M93" s="597"/>
      <c r="N93" s="597"/>
      <c r="O93" s="586" t="s">
        <v>409</v>
      </c>
      <c r="P93" s="586"/>
      <c r="Q93" s="586"/>
      <c r="R93" s="586"/>
      <c r="S93" s="586"/>
      <c r="T93" s="586"/>
      <c r="U93" s="604">
        <f>1/K92</f>
        <v>7.6923076923076927E-3</v>
      </c>
      <c r="V93" s="604"/>
      <c r="W93" s="604"/>
      <c r="X93" s="604"/>
      <c r="Y93" s="604"/>
      <c r="Z93" s="616">
        <v>16</v>
      </c>
      <c r="AA93" s="616"/>
      <c r="AB93" s="616"/>
      <c r="AC93" s="616"/>
      <c r="AD93" s="616"/>
      <c r="AE93" s="617">
        <f>1/188.76</f>
        <v>5.2977325704598437E-3</v>
      </c>
      <c r="AF93" s="617"/>
      <c r="AG93" s="617"/>
      <c r="AH93" s="617"/>
      <c r="AI93" s="617"/>
      <c r="AJ93" s="617"/>
      <c r="AK93" s="617"/>
      <c r="AL93" s="617"/>
      <c r="AM93" s="617"/>
      <c r="AN93" s="617"/>
      <c r="AO93" s="617"/>
      <c r="AP93" s="617"/>
      <c r="AQ93" s="617"/>
      <c r="AR93" s="618">
        <f>(U93*Z93*AE93)</f>
        <v>6.5202862405659614E-4</v>
      </c>
      <c r="AS93" s="618"/>
      <c r="AT93" s="618"/>
      <c r="AU93" s="618"/>
      <c r="AV93" s="618"/>
      <c r="AW93" s="618"/>
      <c r="AX93" s="619" t="e">
        <f>'Servente de Limpeza (44h)'!E142</f>
        <v>#VALUE!</v>
      </c>
      <c r="AY93" s="619"/>
      <c r="AZ93" s="295" t="e">
        <f>TRUNC((U93*AX93),2)</f>
        <v>#VALUE!</v>
      </c>
      <c r="BA93" s="286"/>
      <c r="BB93" s="286"/>
      <c r="BC93" s="286"/>
      <c r="BD93" s="286"/>
      <c r="BE93" s="286"/>
    </row>
    <row r="94" spans="1:57" x14ac:dyDescent="0.25">
      <c r="A94" s="596"/>
      <c r="B94" s="596"/>
      <c r="C94" s="596"/>
      <c r="D94" s="596"/>
      <c r="E94" s="596"/>
      <c r="F94" s="596"/>
      <c r="G94" s="596"/>
      <c r="H94" s="596"/>
      <c r="I94" s="596"/>
      <c r="J94" s="596"/>
      <c r="K94" s="597"/>
      <c r="L94" s="597"/>
      <c r="M94" s="597"/>
      <c r="N94" s="597"/>
      <c r="O94" s="620" t="s">
        <v>228</v>
      </c>
      <c r="P94" s="620"/>
      <c r="Q94" s="620"/>
      <c r="R94" s="620"/>
      <c r="S94" s="620"/>
      <c r="T94" s="620"/>
      <c r="U94" s="620"/>
      <c r="V94" s="620"/>
      <c r="W94" s="620"/>
      <c r="X94" s="620"/>
      <c r="Y94" s="620"/>
      <c r="Z94" s="620"/>
      <c r="AA94" s="620"/>
      <c r="AB94" s="620"/>
      <c r="AC94" s="620"/>
      <c r="AD94" s="620"/>
      <c r="AE94" s="620"/>
      <c r="AF94" s="620"/>
      <c r="AG94" s="620"/>
      <c r="AH94" s="620"/>
      <c r="AI94" s="620"/>
      <c r="AJ94" s="620"/>
      <c r="AK94" s="620"/>
      <c r="AL94" s="620"/>
      <c r="AM94" s="620"/>
      <c r="AN94" s="620"/>
      <c r="AO94" s="620"/>
      <c r="AP94" s="620"/>
      <c r="AQ94" s="620"/>
      <c r="AR94" s="620"/>
      <c r="AS94" s="620"/>
      <c r="AT94" s="620"/>
      <c r="AU94" s="620"/>
      <c r="AV94" s="620"/>
      <c r="AW94" s="620"/>
      <c r="AX94" s="620"/>
      <c r="AY94" s="620"/>
      <c r="AZ94" s="300" t="e">
        <f>TRUNC((AZ92+AZ93),2)</f>
        <v>#VALUE!</v>
      </c>
      <c r="BA94" s="286"/>
      <c r="BB94" s="286"/>
      <c r="BC94" s="286"/>
      <c r="BD94" s="286"/>
      <c r="BE94" s="286"/>
    </row>
    <row r="95" spans="1:57" x14ac:dyDescent="0.25">
      <c r="A95" s="621"/>
      <c r="B95" s="621"/>
      <c r="C95" s="621"/>
      <c r="D95" s="621"/>
      <c r="E95" s="621"/>
      <c r="F95" s="621"/>
      <c r="G95" s="62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621"/>
      <c r="AK95" s="621"/>
      <c r="AL95" s="621"/>
      <c r="AM95" s="621"/>
      <c r="AN95" s="621"/>
      <c r="AO95" s="621"/>
      <c r="AP95" s="621"/>
      <c r="AQ95" s="621"/>
      <c r="AR95" s="621"/>
      <c r="AS95" s="621"/>
      <c r="AT95" s="621"/>
      <c r="AU95" s="621"/>
      <c r="AV95" s="621"/>
      <c r="AW95" s="621"/>
      <c r="AX95" s="621"/>
      <c r="AY95" s="621"/>
      <c r="AZ95" s="333"/>
      <c r="BA95" s="286"/>
      <c r="BB95" s="286"/>
      <c r="BC95" s="286"/>
      <c r="BD95" s="286"/>
      <c r="BE95" s="286"/>
    </row>
    <row r="96" spans="1:57" ht="13.7" customHeight="1" x14ac:dyDescent="0.25">
      <c r="A96" s="596" t="s">
        <v>439</v>
      </c>
      <c r="B96" s="596"/>
      <c r="C96" s="596"/>
      <c r="D96" s="596"/>
      <c r="E96" s="596"/>
      <c r="F96" s="596"/>
      <c r="G96" s="596"/>
      <c r="H96" s="596"/>
      <c r="I96" s="596"/>
      <c r="J96" s="596"/>
      <c r="K96" s="597">
        <v>300</v>
      </c>
      <c r="L96" s="597"/>
      <c r="M96" s="597"/>
      <c r="N96" s="597"/>
      <c r="O96" s="586" t="s">
        <v>408</v>
      </c>
      <c r="P96" s="586"/>
      <c r="Q96" s="586"/>
      <c r="R96" s="586"/>
      <c r="S96" s="586"/>
      <c r="T96" s="586"/>
      <c r="U96" s="604">
        <f>1/(30*K96)</f>
        <v>1.1111111111111112E-4</v>
      </c>
      <c r="V96" s="604"/>
      <c r="W96" s="604"/>
      <c r="X96" s="604"/>
      <c r="Y96" s="604"/>
      <c r="Z96" s="616">
        <v>16</v>
      </c>
      <c r="AA96" s="616"/>
      <c r="AB96" s="616"/>
      <c r="AC96" s="616"/>
      <c r="AD96" s="616"/>
      <c r="AE96" s="617">
        <f>1/188.76</f>
        <v>5.2977325704598437E-3</v>
      </c>
      <c r="AF96" s="617"/>
      <c r="AG96" s="617"/>
      <c r="AH96" s="617"/>
      <c r="AI96" s="617"/>
      <c r="AJ96" s="617"/>
      <c r="AK96" s="617"/>
      <c r="AL96" s="617"/>
      <c r="AM96" s="617"/>
      <c r="AN96" s="617"/>
      <c r="AO96" s="617"/>
      <c r="AP96" s="617"/>
      <c r="AQ96" s="617"/>
      <c r="AR96" s="618">
        <f>(U96*Z96*AE96)</f>
        <v>9.418191236373056E-6</v>
      </c>
      <c r="AS96" s="618"/>
      <c r="AT96" s="618"/>
      <c r="AU96" s="618"/>
      <c r="AV96" s="618"/>
      <c r="AW96" s="618"/>
      <c r="AX96" s="619" t="e">
        <f>'Encarregado (44h)'!E143</f>
        <v>#VALUE!</v>
      </c>
      <c r="AY96" s="619"/>
      <c r="AZ96" s="295" t="e">
        <f>TRUNC((U96*AX96),2)</f>
        <v>#VALUE!</v>
      </c>
      <c r="BA96" s="286"/>
      <c r="BB96" s="286"/>
      <c r="BC96" s="286"/>
      <c r="BD96" s="286"/>
      <c r="BE96" s="286"/>
    </row>
    <row r="97" spans="1:57" x14ac:dyDescent="0.25">
      <c r="A97" s="596"/>
      <c r="B97" s="596"/>
      <c r="C97" s="596"/>
      <c r="D97" s="596"/>
      <c r="E97" s="596"/>
      <c r="F97" s="596"/>
      <c r="G97" s="596"/>
      <c r="H97" s="596"/>
      <c r="I97" s="596"/>
      <c r="J97" s="596"/>
      <c r="K97" s="597"/>
      <c r="L97" s="597"/>
      <c r="M97" s="597"/>
      <c r="N97" s="597"/>
      <c r="O97" s="586" t="s">
        <v>409</v>
      </c>
      <c r="P97" s="586"/>
      <c r="Q97" s="586"/>
      <c r="R97" s="586"/>
      <c r="S97" s="586"/>
      <c r="T97" s="586"/>
      <c r="U97" s="604">
        <f>1/K96</f>
        <v>3.3333333333333335E-3</v>
      </c>
      <c r="V97" s="604"/>
      <c r="W97" s="604"/>
      <c r="X97" s="604"/>
      <c r="Y97" s="604"/>
      <c r="Z97" s="616">
        <v>16</v>
      </c>
      <c r="AA97" s="616"/>
      <c r="AB97" s="616"/>
      <c r="AC97" s="616"/>
      <c r="AD97" s="616"/>
      <c r="AE97" s="617">
        <f>1/188.76</f>
        <v>5.2977325704598437E-3</v>
      </c>
      <c r="AF97" s="617"/>
      <c r="AG97" s="617"/>
      <c r="AH97" s="617"/>
      <c r="AI97" s="617"/>
      <c r="AJ97" s="617"/>
      <c r="AK97" s="617"/>
      <c r="AL97" s="617"/>
      <c r="AM97" s="617"/>
      <c r="AN97" s="617"/>
      <c r="AO97" s="617"/>
      <c r="AP97" s="617"/>
      <c r="AQ97" s="617"/>
      <c r="AR97" s="618">
        <f>(U97*Z97*AE97)</f>
        <v>2.8254573709119167E-4</v>
      </c>
      <c r="AS97" s="618"/>
      <c r="AT97" s="618"/>
      <c r="AU97" s="618"/>
      <c r="AV97" s="618"/>
      <c r="AW97" s="618"/>
      <c r="AX97" s="619" t="e">
        <f>'Servente de Limpeza (44h)'!E142</f>
        <v>#VALUE!</v>
      </c>
      <c r="AY97" s="619"/>
      <c r="AZ97" s="295" t="e">
        <f>TRUNC((U97*AX97),2)</f>
        <v>#VALUE!</v>
      </c>
      <c r="BA97" s="286"/>
      <c r="BB97" s="286"/>
      <c r="BC97" s="286"/>
      <c r="BD97" s="286"/>
      <c r="BE97" s="286"/>
    </row>
    <row r="98" spans="1:57" x14ac:dyDescent="0.25">
      <c r="A98" s="596"/>
      <c r="B98" s="596"/>
      <c r="C98" s="596"/>
      <c r="D98" s="596"/>
      <c r="E98" s="596"/>
      <c r="F98" s="596"/>
      <c r="G98" s="596"/>
      <c r="H98" s="596"/>
      <c r="I98" s="596"/>
      <c r="J98" s="596"/>
      <c r="K98" s="597"/>
      <c r="L98" s="597"/>
      <c r="M98" s="597"/>
      <c r="N98" s="597"/>
      <c r="O98" s="334"/>
      <c r="P98" s="622" t="s">
        <v>228</v>
      </c>
      <c r="Q98" s="622"/>
      <c r="R98" s="622"/>
      <c r="S98" s="622"/>
      <c r="T98" s="622"/>
      <c r="U98" s="622"/>
      <c r="V98" s="622"/>
      <c r="W98" s="622"/>
      <c r="X98" s="622"/>
      <c r="Y98" s="622"/>
      <c r="Z98" s="622"/>
      <c r="AA98" s="622"/>
      <c r="AB98" s="622"/>
      <c r="AC98" s="622"/>
      <c r="AD98" s="622"/>
      <c r="AE98" s="622"/>
      <c r="AF98" s="622"/>
      <c r="AG98" s="622"/>
      <c r="AH98" s="622"/>
      <c r="AI98" s="622"/>
      <c r="AJ98" s="622"/>
      <c r="AK98" s="622"/>
      <c r="AL98" s="622"/>
      <c r="AM98" s="622"/>
      <c r="AN98" s="622"/>
      <c r="AO98" s="622"/>
      <c r="AP98" s="622"/>
      <c r="AQ98" s="622"/>
      <c r="AR98" s="622"/>
      <c r="AS98" s="622"/>
      <c r="AT98" s="622"/>
      <c r="AU98" s="622"/>
      <c r="AV98" s="622"/>
      <c r="AW98" s="622"/>
      <c r="AX98" s="622"/>
      <c r="AY98" s="622"/>
      <c r="AZ98" s="300" t="e">
        <f>TRUNC((AZ96+AZ97),2)</f>
        <v>#VALUE!</v>
      </c>
      <c r="BA98" s="286"/>
      <c r="BB98" s="286"/>
      <c r="BC98" s="286"/>
      <c r="BD98" s="286"/>
      <c r="BE98" s="286"/>
    </row>
    <row r="99" spans="1:57" x14ac:dyDescent="0.25">
      <c r="A99" s="335"/>
      <c r="B99" s="335"/>
      <c r="C99" s="335"/>
      <c r="D99" s="335"/>
      <c r="E99" s="335"/>
      <c r="F99" s="335"/>
      <c r="G99" s="335"/>
      <c r="H99" s="335"/>
      <c r="I99" s="335"/>
      <c r="J99" s="335"/>
      <c r="K99" s="336"/>
      <c r="L99" s="336"/>
      <c r="M99" s="336"/>
      <c r="N99" s="336"/>
      <c r="O99" s="4"/>
      <c r="P99" s="4"/>
      <c r="Q99" s="4"/>
      <c r="R99" s="4"/>
      <c r="S99" s="4"/>
      <c r="T99" s="4"/>
      <c r="U99" s="4"/>
      <c r="V99" s="4"/>
      <c r="W99" s="4"/>
      <c r="X99" s="4"/>
      <c r="Y99" s="4"/>
      <c r="Z99" s="4"/>
      <c r="AA99" s="4"/>
      <c r="AB99" s="4"/>
      <c r="AC99" s="4"/>
      <c r="AD99" s="4"/>
      <c r="AE99" s="4"/>
      <c r="AF99" s="4"/>
      <c r="AG99" s="4"/>
      <c r="AH99" s="4"/>
      <c r="AI99" s="3"/>
      <c r="AJ99" s="3"/>
      <c r="AK99" s="3"/>
      <c r="AL99" s="3"/>
      <c r="AM99" s="3"/>
      <c r="AN99" s="4"/>
      <c r="AO99" s="4"/>
      <c r="AP99" s="4"/>
      <c r="AQ99" s="4"/>
      <c r="AR99" s="4"/>
      <c r="AS99" s="4"/>
      <c r="AT99" s="4"/>
      <c r="AU99" s="4"/>
      <c r="AV99" s="4"/>
      <c r="AW99" s="4"/>
      <c r="AX99" s="4"/>
      <c r="AY99" s="4"/>
      <c r="AZ99" s="307"/>
      <c r="BA99" s="286"/>
      <c r="BB99" s="286"/>
      <c r="BC99" s="286"/>
      <c r="BD99" s="286"/>
      <c r="BE99" s="286"/>
    </row>
    <row r="100" spans="1:57" ht="15.75" x14ac:dyDescent="0.25">
      <c r="A100" s="291"/>
      <c r="B100" s="291"/>
      <c r="C100" s="291"/>
      <c r="D100" s="291"/>
      <c r="E100" s="291"/>
      <c r="F100" s="291"/>
      <c r="G100" s="291"/>
      <c r="H100" s="291"/>
      <c r="I100" s="291"/>
      <c r="J100" s="291"/>
      <c r="K100" s="286"/>
      <c r="L100" s="286"/>
      <c r="M100" s="286"/>
      <c r="N100" s="286"/>
      <c r="O100" s="327"/>
      <c r="P100" s="327"/>
      <c r="Q100" s="327"/>
      <c r="R100" s="327"/>
      <c r="S100" s="327"/>
      <c r="T100" s="327"/>
      <c r="U100" s="328"/>
      <c r="V100" s="329" t="s">
        <v>427</v>
      </c>
      <c r="W100" s="329"/>
      <c r="X100" s="329"/>
      <c r="Y100" s="330"/>
      <c r="Z100" s="610" t="s">
        <v>428</v>
      </c>
      <c r="AA100" s="610"/>
      <c r="AB100" s="610"/>
      <c r="AC100" s="610"/>
      <c r="AD100" s="610"/>
      <c r="AE100" s="610" t="s">
        <v>429</v>
      </c>
      <c r="AF100" s="610"/>
      <c r="AG100" s="610"/>
      <c r="AH100" s="610"/>
      <c r="AI100" s="610"/>
      <c r="AJ100" s="610"/>
      <c r="AK100" s="610"/>
      <c r="AL100" s="610"/>
      <c r="AM100" s="610"/>
      <c r="AN100" s="610"/>
      <c r="AO100" s="610"/>
      <c r="AP100" s="610"/>
      <c r="AQ100" s="610"/>
      <c r="AR100" s="610" t="s">
        <v>430</v>
      </c>
      <c r="AS100" s="610"/>
      <c r="AT100" s="610"/>
      <c r="AU100" s="610"/>
      <c r="AV100" s="610"/>
      <c r="AW100" s="610"/>
      <c r="AX100" s="610" t="s">
        <v>431</v>
      </c>
      <c r="AY100" s="610"/>
      <c r="AZ100" s="307"/>
      <c r="BA100" s="286"/>
      <c r="BB100" s="286"/>
      <c r="BC100" s="286"/>
      <c r="BD100" s="286"/>
      <c r="BE100" s="286"/>
    </row>
    <row r="101" spans="1:57" ht="25.5" customHeight="1" x14ac:dyDescent="0.25">
      <c r="A101" s="599" t="s">
        <v>440</v>
      </c>
      <c r="B101" s="599"/>
      <c r="C101" s="599"/>
      <c r="D101" s="599"/>
      <c r="E101" s="599"/>
      <c r="F101" s="599"/>
      <c r="G101" s="599"/>
      <c r="H101" s="599"/>
      <c r="I101" s="599"/>
      <c r="J101" s="599"/>
      <c r="K101" s="578" t="s">
        <v>391</v>
      </c>
      <c r="L101" s="578"/>
      <c r="M101" s="578"/>
      <c r="N101" s="578"/>
      <c r="O101" s="579" t="s">
        <v>401</v>
      </c>
      <c r="P101" s="579"/>
      <c r="Q101" s="579"/>
      <c r="R101" s="579"/>
      <c r="S101" s="579"/>
      <c r="T101" s="579"/>
      <c r="U101" s="623" t="s">
        <v>432</v>
      </c>
      <c r="V101" s="623"/>
      <c r="W101" s="623"/>
      <c r="X101" s="623"/>
      <c r="Y101" s="623"/>
      <c r="Z101" s="624" t="s">
        <v>433</v>
      </c>
      <c r="AA101" s="624"/>
      <c r="AB101" s="624"/>
      <c r="AC101" s="624"/>
      <c r="AD101" s="624"/>
      <c r="AE101" s="623" t="s">
        <v>441</v>
      </c>
      <c r="AF101" s="623"/>
      <c r="AG101" s="623"/>
      <c r="AH101" s="623"/>
      <c r="AI101" s="623"/>
      <c r="AJ101" s="623"/>
      <c r="AK101" s="623"/>
      <c r="AL101" s="623"/>
      <c r="AM101" s="623"/>
      <c r="AN101" s="623"/>
      <c r="AO101" s="623"/>
      <c r="AP101" s="623"/>
      <c r="AQ101" s="623"/>
      <c r="AR101" s="625" t="s">
        <v>435</v>
      </c>
      <c r="AS101" s="625"/>
      <c r="AT101" s="625"/>
      <c r="AU101" s="625"/>
      <c r="AV101" s="625"/>
      <c r="AW101" s="625"/>
      <c r="AX101" s="626" t="s">
        <v>402</v>
      </c>
      <c r="AY101" s="626"/>
      <c r="AZ101" s="337" t="s">
        <v>442</v>
      </c>
      <c r="BA101" s="286"/>
      <c r="BB101" s="286"/>
      <c r="BC101" s="286"/>
      <c r="BD101" s="286"/>
      <c r="BE101" s="286"/>
    </row>
    <row r="102" spans="1:57" x14ac:dyDescent="0.25">
      <c r="A102" s="599"/>
      <c r="B102" s="599"/>
      <c r="C102" s="599"/>
      <c r="D102" s="599"/>
      <c r="E102" s="599"/>
      <c r="F102" s="599"/>
      <c r="G102" s="599"/>
      <c r="H102" s="599"/>
      <c r="I102" s="599"/>
      <c r="J102" s="599"/>
      <c r="K102" s="578"/>
      <c r="L102" s="578"/>
      <c r="M102" s="578"/>
      <c r="N102" s="578"/>
      <c r="O102" s="579"/>
      <c r="P102" s="579"/>
      <c r="Q102" s="579"/>
      <c r="R102" s="579"/>
      <c r="S102" s="579"/>
      <c r="T102" s="579"/>
      <c r="U102" s="623"/>
      <c r="V102" s="623"/>
      <c r="W102" s="623"/>
      <c r="X102" s="623"/>
      <c r="Y102" s="623"/>
      <c r="Z102" s="624"/>
      <c r="AA102" s="624"/>
      <c r="AB102" s="624"/>
      <c r="AC102" s="624"/>
      <c r="AD102" s="624"/>
      <c r="AE102" s="623"/>
      <c r="AF102" s="623"/>
      <c r="AG102" s="623"/>
      <c r="AH102" s="623"/>
      <c r="AI102" s="623"/>
      <c r="AJ102" s="623"/>
      <c r="AK102" s="623"/>
      <c r="AL102" s="623"/>
      <c r="AM102" s="623"/>
      <c r="AN102" s="623"/>
      <c r="AO102" s="623"/>
      <c r="AP102" s="623"/>
      <c r="AQ102" s="623"/>
      <c r="AR102" s="625"/>
      <c r="AS102" s="625"/>
      <c r="AT102" s="625"/>
      <c r="AU102" s="625"/>
      <c r="AV102" s="625"/>
      <c r="AW102" s="625"/>
      <c r="AX102" s="626"/>
      <c r="AY102" s="626"/>
      <c r="AZ102" s="293"/>
      <c r="BA102" s="286"/>
      <c r="BB102" s="286"/>
      <c r="BC102" s="286"/>
      <c r="BD102" s="286"/>
      <c r="BE102" s="286"/>
    </row>
    <row r="103" spans="1:57" x14ac:dyDescent="0.25">
      <c r="A103" s="599"/>
      <c r="B103" s="599"/>
      <c r="C103" s="599"/>
      <c r="D103" s="599"/>
      <c r="E103" s="599"/>
      <c r="F103" s="599"/>
      <c r="G103" s="599"/>
      <c r="H103" s="599"/>
      <c r="I103" s="599"/>
      <c r="J103" s="599"/>
      <c r="K103" s="578"/>
      <c r="L103" s="578"/>
      <c r="M103" s="578"/>
      <c r="N103" s="578"/>
      <c r="O103" s="579"/>
      <c r="P103" s="579"/>
      <c r="Q103" s="579"/>
      <c r="R103" s="579"/>
      <c r="S103" s="579"/>
      <c r="T103" s="579"/>
      <c r="U103" s="623"/>
      <c r="V103" s="623"/>
      <c r="W103" s="623"/>
      <c r="X103" s="623"/>
      <c r="Y103" s="623"/>
      <c r="Z103" s="624"/>
      <c r="AA103" s="624"/>
      <c r="AB103" s="624"/>
      <c r="AC103" s="624"/>
      <c r="AD103" s="624"/>
      <c r="AE103" s="623"/>
      <c r="AF103" s="623"/>
      <c r="AG103" s="623"/>
      <c r="AH103" s="623"/>
      <c r="AI103" s="623"/>
      <c r="AJ103" s="623"/>
      <c r="AK103" s="623"/>
      <c r="AL103" s="623"/>
      <c r="AM103" s="623"/>
      <c r="AN103" s="623"/>
      <c r="AO103" s="623"/>
      <c r="AP103" s="623"/>
      <c r="AQ103" s="623"/>
      <c r="AR103" s="625"/>
      <c r="AS103" s="625"/>
      <c r="AT103" s="625"/>
      <c r="AU103" s="625"/>
      <c r="AV103" s="625"/>
      <c r="AW103" s="625"/>
      <c r="AX103" s="627" t="s">
        <v>407</v>
      </c>
      <c r="AY103" s="627"/>
      <c r="AZ103" s="293"/>
      <c r="BA103" s="286"/>
      <c r="BB103" s="286"/>
      <c r="BC103" s="286"/>
      <c r="BD103" s="286"/>
      <c r="BE103" s="286"/>
    </row>
    <row r="104" spans="1:57" ht="15" customHeight="1" x14ac:dyDescent="0.25">
      <c r="A104" s="596" t="s">
        <v>443</v>
      </c>
      <c r="B104" s="596"/>
      <c r="C104" s="596"/>
      <c r="D104" s="596"/>
      <c r="E104" s="596"/>
      <c r="F104" s="596"/>
      <c r="G104" s="596"/>
      <c r="H104" s="596"/>
      <c r="I104" s="596"/>
      <c r="J104" s="596"/>
      <c r="K104" s="597">
        <v>160</v>
      </c>
      <c r="L104" s="597"/>
      <c r="M104" s="597"/>
      <c r="N104" s="597"/>
      <c r="O104" s="586" t="s">
        <v>408</v>
      </c>
      <c r="P104" s="586"/>
      <c r="Q104" s="586"/>
      <c r="R104" s="586"/>
      <c r="S104" s="586"/>
      <c r="T104" s="586"/>
      <c r="U104" s="604">
        <f>1/(30*K104)</f>
        <v>2.0833333333333335E-4</v>
      </c>
      <c r="V104" s="604"/>
      <c r="W104" s="604"/>
      <c r="X104" s="604"/>
      <c r="Y104" s="604"/>
      <c r="Z104" s="616">
        <v>0</v>
      </c>
      <c r="AA104" s="616"/>
      <c r="AB104" s="616"/>
      <c r="AC104" s="616"/>
      <c r="AD104" s="616"/>
      <c r="AE104" s="617">
        <f>1/188.76</f>
        <v>5.2977325704598437E-3</v>
      </c>
      <c r="AF104" s="617"/>
      <c r="AG104" s="617"/>
      <c r="AH104" s="617"/>
      <c r="AI104" s="617"/>
      <c r="AJ104" s="617"/>
      <c r="AK104" s="617"/>
      <c r="AL104" s="617"/>
      <c r="AM104" s="617"/>
      <c r="AN104" s="617"/>
      <c r="AO104" s="617"/>
      <c r="AP104" s="617"/>
      <c r="AQ104" s="617"/>
      <c r="AR104" s="618">
        <f>(U104*Z104*AE104)</f>
        <v>0</v>
      </c>
      <c r="AS104" s="618"/>
      <c r="AT104" s="618"/>
      <c r="AU104" s="618"/>
      <c r="AV104" s="618"/>
      <c r="AW104" s="618"/>
      <c r="AX104" s="619" t="e">
        <f>'Encarregado (44h)'!E143</f>
        <v>#VALUE!</v>
      </c>
      <c r="AY104" s="619"/>
      <c r="AZ104" s="295" t="e">
        <f>TRUNC((U104*AX104),2)</f>
        <v>#VALUE!</v>
      </c>
      <c r="BA104" s="286"/>
      <c r="BB104" s="286"/>
      <c r="BC104" s="286"/>
      <c r="BD104" s="286"/>
      <c r="BE104" s="286"/>
    </row>
    <row r="105" spans="1:57" x14ac:dyDescent="0.25">
      <c r="A105" s="596"/>
      <c r="B105" s="596"/>
      <c r="C105" s="596"/>
      <c r="D105" s="596"/>
      <c r="E105" s="596"/>
      <c r="F105" s="596"/>
      <c r="G105" s="596"/>
      <c r="H105" s="596"/>
      <c r="I105" s="596"/>
      <c r="J105" s="596"/>
      <c r="K105" s="597"/>
      <c r="L105" s="597"/>
      <c r="M105" s="597"/>
      <c r="N105" s="597"/>
      <c r="O105" s="586" t="s">
        <v>409</v>
      </c>
      <c r="P105" s="586"/>
      <c r="Q105" s="586"/>
      <c r="R105" s="586"/>
      <c r="S105" s="586"/>
      <c r="T105" s="586"/>
      <c r="U105" s="604">
        <f>1/K104</f>
        <v>6.2500000000000003E-3</v>
      </c>
      <c r="V105" s="604"/>
      <c r="W105" s="604"/>
      <c r="X105" s="604"/>
      <c r="Y105" s="604"/>
      <c r="Z105" s="616">
        <v>0</v>
      </c>
      <c r="AA105" s="616"/>
      <c r="AB105" s="616"/>
      <c r="AC105" s="616"/>
      <c r="AD105" s="616"/>
      <c r="AE105" s="617">
        <f>1/188.76</f>
        <v>5.2977325704598437E-3</v>
      </c>
      <c r="AF105" s="617"/>
      <c r="AG105" s="617"/>
      <c r="AH105" s="617"/>
      <c r="AI105" s="617"/>
      <c r="AJ105" s="617"/>
      <c r="AK105" s="617"/>
      <c r="AL105" s="617"/>
      <c r="AM105" s="617"/>
      <c r="AN105" s="617"/>
      <c r="AO105" s="617"/>
      <c r="AP105" s="617"/>
      <c r="AQ105" s="617"/>
      <c r="AR105" s="618">
        <f>(U105*Z105*AE105)</f>
        <v>0</v>
      </c>
      <c r="AS105" s="618"/>
      <c r="AT105" s="618"/>
      <c r="AU105" s="618"/>
      <c r="AV105" s="618"/>
      <c r="AW105" s="618"/>
      <c r="AX105" s="619" t="e">
        <f>'Servente de Limpeza (44h)'!E142</f>
        <v>#VALUE!</v>
      </c>
      <c r="AY105" s="619"/>
      <c r="AZ105" s="295" t="e">
        <f>TRUNC((U105*AX105),2)</f>
        <v>#VALUE!</v>
      </c>
      <c r="BA105" s="286"/>
      <c r="BB105" s="286"/>
      <c r="BC105" s="286"/>
      <c r="BD105" s="286"/>
      <c r="BE105" s="286"/>
    </row>
    <row r="106" spans="1:57" x14ac:dyDescent="0.25">
      <c r="A106" s="596"/>
      <c r="B106" s="596"/>
      <c r="C106" s="596"/>
      <c r="D106" s="596"/>
      <c r="E106" s="596"/>
      <c r="F106" s="596"/>
      <c r="G106" s="596"/>
      <c r="H106" s="596"/>
      <c r="I106" s="596"/>
      <c r="J106" s="596"/>
      <c r="K106" s="597"/>
      <c r="L106" s="597"/>
      <c r="M106" s="597"/>
      <c r="N106" s="597"/>
      <c r="O106" s="620" t="s">
        <v>228</v>
      </c>
      <c r="P106" s="620"/>
      <c r="Q106" s="620"/>
      <c r="R106" s="620"/>
      <c r="S106" s="620"/>
      <c r="T106" s="620"/>
      <c r="U106" s="620"/>
      <c r="V106" s="620"/>
      <c r="W106" s="620"/>
      <c r="X106" s="620"/>
      <c r="Y106" s="620"/>
      <c r="Z106" s="620"/>
      <c r="AA106" s="620"/>
      <c r="AB106" s="620"/>
      <c r="AC106" s="620"/>
      <c r="AD106" s="620"/>
      <c r="AE106" s="620"/>
      <c r="AF106" s="620"/>
      <c r="AG106" s="620"/>
      <c r="AH106" s="620"/>
      <c r="AI106" s="620"/>
      <c r="AJ106" s="620"/>
      <c r="AK106" s="620"/>
      <c r="AL106" s="620"/>
      <c r="AM106" s="620"/>
      <c r="AN106" s="620"/>
      <c r="AO106" s="620"/>
      <c r="AP106" s="620"/>
      <c r="AQ106" s="620"/>
      <c r="AR106" s="620"/>
      <c r="AS106" s="620"/>
      <c r="AT106" s="620"/>
      <c r="AU106" s="620"/>
      <c r="AV106" s="620"/>
      <c r="AW106" s="620"/>
      <c r="AX106" s="620"/>
      <c r="AY106" s="620"/>
      <c r="AZ106" s="338"/>
      <c r="BA106" s="286"/>
      <c r="BB106" s="286"/>
      <c r="BC106" s="286"/>
      <c r="BD106" s="286"/>
      <c r="BE106" s="286"/>
    </row>
    <row r="107" spans="1:57" x14ac:dyDescent="0.25">
      <c r="A107" s="291"/>
      <c r="B107" s="291"/>
      <c r="C107" s="291"/>
      <c r="D107" s="291"/>
      <c r="E107" s="291"/>
      <c r="F107" s="291"/>
      <c r="G107" s="291"/>
      <c r="H107" s="291"/>
      <c r="I107" s="291"/>
      <c r="J107" s="291"/>
      <c r="K107" s="286"/>
      <c r="L107" s="286"/>
      <c r="M107" s="286"/>
      <c r="N107" s="286"/>
      <c r="O107" s="286"/>
      <c r="P107" s="286"/>
      <c r="Q107" s="286"/>
      <c r="R107" s="286"/>
      <c r="S107" s="286"/>
      <c r="T107" s="286"/>
      <c r="U107" s="286"/>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286"/>
      <c r="AW107" s="286"/>
      <c r="AX107" s="286"/>
      <c r="AY107" s="286"/>
      <c r="AZ107" s="286"/>
      <c r="BA107" s="286"/>
      <c r="BB107" s="286"/>
      <c r="BC107" s="286"/>
      <c r="BD107" s="286"/>
      <c r="BE107" s="286"/>
    </row>
    <row r="108" spans="1:57" ht="16.899999999999999" customHeight="1" x14ac:dyDescent="0.25">
      <c r="A108" s="599" t="s">
        <v>444</v>
      </c>
      <c r="B108" s="599"/>
      <c r="C108" s="599"/>
      <c r="D108" s="599"/>
      <c r="E108" s="599"/>
      <c r="F108" s="599"/>
      <c r="G108" s="599"/>
      <c r="H108" s="599"/>
      <c r="I108" s="599"/>
      <c r="J108" s="599"/>
      <c r="K108" s="578" t="s">
        <v>391</v>
      </c>
      <c r="L108" s="578"/>
      <c r="M108" s="578"/>
      <c r="N108" s="578"/>
      <c r="O108" s="579" t="s">
        <v>401</v>
      </c>
      <c r="P108" s="579"/>
      <c r="Q108" s="579"/>
      <c r="R108" s="579"/>
      <c r="S108" s="579"/>
      <c r="T108" s="579"/>
      <c r="U108" s="580" t="s">
        <v>391</v>
      </c>
      <c r="V108" s="580"/>
      <c r="W108" s="580"/>
      <c r="X108" s="580"/>
      <c r="Y108" s="580"/>
      <c r="Z108" s="581" t="s">
        <v>402</v>
      </c>
      <c r="AA108" s="581"/>
      <c r="AB108" s="581"/>
      <c r="AC108" s="581"/>
      <c r="AD108" s="581"/>
      <c r="AE108" s="582" t="s">
        <v>403</v>
      </c>
      <c r="AF108" s="582"/>
      <c r="AG108" s="582"/>
      <c r="AH108" s="582"/>
      <c r="AI108" s="582"/>
      <c r="AJ108" s="582"/>
      <c r="AK108" s="582"/>
      <c r="AL108" s="582"/>
      <c r="AM108" s="582"/>
      <c r="AN108" s="582"/>
      <c r="AO108" s="582"/>
      <c r="AP108" s="582"/>
      <c r="AQ108" s="582"/>
      <c r="AR108" s="286"/>
      <c r="AS108" s="286"/>
      <c r="AT108" s="286"/>
      <c r="AU108" s="286"/>
      <c r="AV108" s="286"/>
      <c r="AW108" s="286"/>
      <c r="AX108" s="286"/>
      <c r="AY108" s="286"/>
      <c r="AZ108" s="286"/>
      <c r="BA108" s="286"/>
      <c r="BB108" s="286"/>
      <c r="BC108" s="286"/>
      <c r="BD108" s="286"/>
      <c r="BE108" s="286"/>
    </row>
    <row r="109" spans="1:57" ht="19.899999999999999" customHeight="1" x14ac:dyDescent="0.25">
      <c r="A109" s="599"/>
      <c r="B109" s="599"/>
      <c r="C109" s="599"/>
      <c r="D109" s="599"/>
      <c r="E109" s="599"/>
      <c r="F109" s="599"/>
      <c r="G109" s="599"/>
      <c r="H109" s="599"/>
      <c r="I109" s="599"/>
      <c r="J109" s="599"/>
      <c r="K109" s="578"/>
      <c r="L109" s="578"/>
      <c r="M109" s="578"/>
      <c r="N109" s="578"/>
      <c r="O109" s="579"/>
      <c r="P109" s="579"/>
      <c r="Q109" s="579"/>
      <c r="R109" s="579"/>
      <c r="S109" s="579"/>
      <c r="T109" s="579"/>
      <c r="U109" s="579" t="s">
        <v>404</v>
      </c>
      <c r="V109" s="579"/>
      <c r="W109" s="579"/>
      <c r="X109" s="579"/>
      <c r="Y109" s="579"/>
      <c r="Z109" s="581"/>
      <c r="AA109" s="581"/>
      <c r="AB109" s="581"/>
      <c r="AC109" s="581"/>
      <c r="AD109" s="581"/>
      <c r="AE109" s="582" t="s">
        <v>420</v>
      </c>
      <c r="AF109" s="582"/>
      <c r="AG109" s="582"/>
      <c r="AH109" s="582"/>
      <c r="AI109" s="582"/>
      <c r="AJ109" s="582"/>
      <c r="AK109" s="582"/>
      <c r="AL109" s="582"/>
      <c r="AM109" s="582"/>
      <c r="AN109" s="582"/>
      <c r="AO109" s="582"/>
      <c r="AP109" s="582"/>
      <c r="AQ109" s="582"/>
      <c r="AR109" s="286"/>
      <c r="AS109" s="286"/>
      <c r="AT109" s="286"/>
      <c r="AU109" s="286"/>
      <c r="AV109" s="286"/>
      <c r="AW109" s="286"/>
      <c r="AX109" s="286"/>
      <c r="AY109" s="286"/>
      <c r="AZ109" s="286"/>
      <c r="BA109" s="286"/>
      <c r="BB109" s="286"/>
      <c r="BC109" s="286"/>
      <c r="BD109" s="286"/>
      <c r="BE109" s="286"/>
    </row>
    <row r="110" spans="1:57" ht="20.45" customHeight="1" x14ac:dyDescent="0.25">
      <c r="A110" s="599"/>
      <c r="B110" s="599"/>
      <c r="C110" s="599"/>
      <c r="D110" s="599"/>
      <c r="E110" s="599"/>
      <c r="F110" s="599"/>
      <c r="G110" s="599"/>
      <c r="H110" s="599"/>
      <c r="I110" s="599"/>
      <c r="J110" s="599"/>
      <c r="K110" s="578"/>
      <c r="L110" s="578"/>
      <c r="M110" s="578"/>
      <c r="N110" s="578"/>
      <c r="O110" s="579"/>
      <c r="P110" s="579"/>
      <c r="Q110" s="579"/>
      <c r="R110" s="579"/>
      <c r="S110" s="579"/>
      <c r="T110" s="579"/>
      <c r="U110" s="579" t="s">
        <v>406</v>
      </c>
      <c r="V110" s="579"/>
      <c r="W110" s="579"/>
      <c r="X110" s="579"/>
      <c r="Y110" s="579"/>
      <c r="Z110" s="582" t="s">
        <v>407</v>
      </c>
      <c r="AA110" s="582"/>
      <c r="AB110" s="582"/>
      <c r="AC110" s="582"/>
      <c r="AD110" s="582"/>
      <c r="AE110" s="582"/>
      <c r="AF110" s="582"/>
      <c r="AG110" s="582"/>
      <c r="AH110" s="582"/>
      <c r="AI110" s="582"/>
      <c r="AJ110" s="582"/>
      <c r="AK110" s="582"/>
      <c r="AL110" s="582"/>
      <c r="AM110" s="582"/>
      <c r="AN110" s="582"/>
      <c r="AO110" s="582"/>
      <c r="AP110" s="582"/>
      <c r="AQ110" s="582"/>
      <c r="AR110" s="286"/>
      <c r="AS110" s="286"/>
      <c r="AT110" s="286"/>
      <c r="AU110" s="286"/>
      <c r="AV110" s="286"/>
      <c r="AW110" s="286"/>
      <c r="AX110" s="286"/>
      <c r="AY110" s="286"/>
      <c r="AZ110" s="286"/>
      <c r="BA110" s="286"/>
      <c r="BB110" s="286"/>
      <c r="BC110" s="286"/>
      <c r="BD110" s="286"/>
      <c r="BE110" s="286"/>
    </row>
    <row r="111" spans="1:57" ht="15" customHeight="1" x14ac:dyDescent="0.25">
      <c r="A111" s="596" t="s">
        <v>445</v>
      </c>
      <c r="B111" s="596"/>
      <c r="C111" s="596"/>
      <c r="D111" s="596"/>
      <c r="E111" s="596"/>
      <c r="F111" s="596"/>
      <c r="G111" s="596"/>
      <c r="H111" s="596"/>
      <c r="I111" s="596"/>
      <c r="J111" s="596"/>
      <c r="K111" s="597">
        <v>450</v>
      </c>
      <c r="L111" s="597"/>
      <c r="M111" s="597"/>
      <c r="N111" s="597"/>
      <c r="O111" s="586" t="s">
        <v>408</v>
      </c>
      <c r="P111" s="586"/>
      <c r="Q111" s="586"/>
      <c r="R111" s="586"/>
      <c r="S111" s="586"/>
      <c r="T111" s="586"/>
      <c r="U111" s="604">
        <f>1/(30*K111)</f>
        <v>7.4074074074074073E-5</v>
      </c>
      <c r="V111" s="604"/>
      <c r="W111" s="604"/>
      <c r="X111" s="604"/>
      <c r="Y111" s="604"/>
      <c r="Z111" s="628" t="e">
        <f>'Encarregado (44h)'!E143</f>
        <v>#VALUE!</v>
      </c>
      <c r="AA111" s="628"/>
      <c r="AB111" s="628"/>
      <c r="AC111" s="628"/>
      <c r="AD111" s="628"/>
      <c r="AE111" s="605" t="e">
        <f>TRUNC((U111*Z111),2)</f>
        <v>#VALUE!</v>
      </c>
      <c r="AF111" s="605"/>
      <c r="AG111" s="605"/>
      <c r="AH111" s="605"/>
      <c r="AI111" s="605"/>
      <c r="AJ111" s="605"/>
      <c r="AK111" s="605"/>
      <c r="AL111" s="605"/>
      <c r="AM111" s="605"/>
      <c r="AN111" s="605"/>
      <c r="AO111" s="605"/>
      <c r="AP111" s="605"/>
      <c r="AQ111" s="605"/>
      <c r="AR111" s="286"/>
      <c r="AS111" s="286"/>
      <c r="AT111" s="286"/>
      <c r="AU111" s="286"/>
      <c r="AV111" s="286"/>
      <c r="AW111" s="286"/>
      <c r="AX111" s="286"/>
      <c r="AY111" s="286"/>
      <c r="AZ111" s="286"/>
      <c r="BA111" s="286"/>
      <c r="BB111" s="286"/>
      <c r="BC111" s="286"/>
      <c r="BD111" s="286"/>
      <c r="BE111" s="286"/>
    </row>
    <row r="112" spans="1:57" x14ac:dyDescent="0.25">
      <c r="A112" s="596"/>
      <c r="B112" s="596"/>
      <c r="C112" s="596"/>
      <c r="D112" s="596"/>
      <c r="E112" s="596"/>
      <c r="F112" s="596"/>
      <c r="G112" s="596"/>
      <c r="H112" s="596"/>
      <c r="I112" s="596"/>
      <c r="J112" s="596"/>
      <c r="K112" s="597"/>
      <c r="L112" s="597"/>
      <c r="M112" s="597"/>
      <c r="N112" s="597"/>
      <c r="O112" s="586" t="s">
        <v>409</v>
      </c>
      <c r="P112" s="586"/>
      <c r="Q112" s="586"/>
      <c r="R112" s="586"/>
      <c r="S112" s="586"/>
      <c r="T112" s="586"/>
      <c r="U112" s="604">
        <f>1/K111</f>
        <v>2.2222222222222222E-3</v>
      </c>
      <c r="V112" s="604"/>
      <c r="W112" s="604"/>
      <c r="X112" s="604"/>
      <c r="Y112" s="604"/>
      <c r="Z112" s="628" t="e">
        <f>'Servente de Limpeza (44h)'!E142</f>
        <v>#VALUE!</v>
      </c>
      <c r="AA112" s="628"/>
      <c r="AB112" s="628"/>
      <c r="AC112" s="628"/>
      <c r="AD112" s="628"/>
      <c r="AE112" s="605" t="e">
        <f>TRUNC((U112*Z112),2)</f>
        <v>#VALUE!</v>
      </c>
      <c r="AF112" s="605"/>
      <c r="AG112" s="605"/>
      <c r="AH112" s="605"/>
      <c r="AI112" s="605"/>
      <c r="AJ112" s="605"/>
      <c r="AK112" s="605"/>
      <c r="AL112" s="605"/>
      <c r="AM112" s="605"/>
      <c r="AN112" s="605"/>
      <c r="AO112" s="605"/>
      <c r="AP112" s="605"/>
      <c r="AQ112" s="605"/>
      <c r="AR112" s="286"/>
      <c r="AS112" s="286"/>
      <c r="AT112" s="286"/>
      <c r="AU112" s="286"/>
      <c r="AV112" s="286"/>
      <c r="AW112" s="286"/>
      <c r="AX112" s="286"/>
      <c r="AY112" s="286"/>
      <c r="AZ112" s="286"/>
      <c r="BA112" s="286"/>
      <c r="BB112" s="286"/>
      <c r="BC112" s="286"/>
      <c r="BD112" s="286"/>
      <c r="BE112" s="286"/>
    </row>
    <row r="113" spans="1:57" x14ac:dyDescent="0.25">
      <c r="A113" s="596"/>
      <c r="B113" s="596"/>
      <c r="C113" s="596"/>
      <c r="D113" s="596"/>
      <c r="E113" s="596"/>
      <c r="F113" s="596"/>
      <c r="G113" s="596"/>
      <c r="H113" s="596"/>
      <c r="I113" s="596"/>
      <c r="J113" s="596"/>
      <c r="K113" s="597"/>
      <c r="L113" s="597"/>
      <c r="M113" s="597"/>
      <c r="N113" s="597"/>
      <c r="O113" s="297" t="s">
        <v>228</v>
      </c>
      <c r="P113" s="298"/>
      <c r="Q113" s="298"/>
      <c r="R113" s="298"/>
      <c r="S113" s="298"/>
      <c r="T113" s="298"/>
      <c r="U113" s="298"/>
      <c r="V113" s="298"/>
      <c r="W113" s="298"/>
      <c r="X113" s="298"/>
      <c r="Y113" s="298"/>
      <c r="Z113" s="298"/>
      <c r="AA113" s="298"/>
      <c r="AB113" s="298"/>
      <c r="AC113" s="298"/>
      <c r="AD113" s="299"/>
      <c r="AE113" s="590"/>
      <c r="AF113" s="590"/>
      <c r="AG113" s="590"/>
      <c r="AH113" s="590"/>
      <c r="AI113" s="590"/>
      <c r="AJ113" s="590"/>
      <c r="AK113" s="590"/>
      <c r="AL113" s="590"/>
      <c r="AM113" s="590"/>
      <c r="AN113" s="590"/>
      <c r="AO113" s="590"/>
      <c r="AP113" s="590"/>
      <c r="AQ113" s="590"/>
      <c r="AR113" s="286"/>
      <c r="AS113" s="286"/>
      <c r="AT113" s="286"/>
      <c r="AU113" s="286"/>
      <c r="AV113" s="286"/>
      <c r="AW113" s="286"/>
      <c r="AX113" s="286"/>
      <c r="AY113" s="286"/>
      <c r="AZ113" s="286"/>
      <c r="BA113" s="286"/>
      <c r="BB113" s="286"/>
      <c r="BC113" s="286"/>
      <c r="BD113" s="286"/>
      <c r="BE113" s="286"/>
    </row>
    <row r="114" spans="1:57" x14ac:dyDescent="0.25">
      <c r="A114" s="291"/>
      <c r="B114" s="291"/>
      <c r="C114" s="291"/>
      <c r="D114" s="291"/>
      <c r="E114" s="291"/>
      <c r="F114" s="291"/>
      <c r="G114" s="291"/>
      <c r="H114" s="291"/>
      <c r="I114" s="291"/>
      <c r="J114" s="291"/>
      <c r="K114" s="306"/>
      <c r="L114" s="306"/>
      <c r="M114" s="306"/>
      <c r="N114" s="30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c r="AW114" s="286"/>
      <c r="AX114" s="286"/>
      <c r="AY114" s="286"/>
      <c r="AZ114" s="286"/>
      <c r="BA114" s="286"/>
      <c r="BB114" s="286"/>
      <c r="BC114" s="286"/>
      <c r="BD114" s="286"/>
      <c r="BE114" s="286"/>
    </row>
    <row r="115" spans="1:57" ht="21.6" customHeight="1" x14ac:dyDescent="0.25">
      <c r="A115" s="596" t="s">
        <v>446</v>
      </c>
      <c r="B115" s="596"/>
      <c r="C115" s="596"/>
      <c r="D115" s="596"/>
      <c r="E115" s="596"/>
      <c r="F115" s="596"/>
      <c r="G115" s="596"/>
      <c r="H115" s="596"/>
      <c r="I115" s="596"/>
      <c r="J115" s="596"/>
      <c r="K115" s="597">
        <v>450</v>
      </c>
      <c r="L115" s="597"/>
      <c r="M115" s="597"/>
      <c r="N115" s="597"/>
      <c r="O115" s="586" t="s">
        <v>408</v>
      </c>
      <c r="P115" s="586"/>
      <c r="Q115" s="586"/>
      <c r="R115" s="586"/>
      <c r="S115" s="586"/>
      <c r="T115" s="586"/>
      <c r="U115" s="604">
        <f>1/(30*K115)</f>
        <v>7.4074074074074073E-5</v>
      </c>
      <c r="V115" s="604"/>
      <c r="W115" s="604"/>
      <c r="X115" s="604"/>
      <c r="Y115" s="604"/>
      <c r="Z115" s="628" t="e">
        <f>'Encarregado (44h)'!E143</f>
        <v>#VALUE!</v>
      </c>
      <c r="AA115" s="628"/>
      <c r="AB115" s="628"/>
      <c r="AC115" s="628"/>
      <c r="AD115" s="628"/>
      <c r="AE115" s="605" t="e">
        <f>TRUNC((U115*Z115),2)</f>
        <v>#VALUE!</v>
      </c>
      <c r="AF115" s="605"/>
      <c r="AG115" s="605"/>
      <c r="AH115" s="605"/>
      <c r="AI115" s="605"/>
      <c r="AJ115" s="605"/>
      <c r="AK115" s="605"/>
      <c r="AL115" s="605"/>
      <c r="AM115" s="605"/>
      <c r="AN115" s="605"/>
      <c r="AO115" s="605"/>
      <c r="AP115" s="605"/>
      <c r="AQ115" s="605"/>
      <c r="AR115" s="286"/>
      <c r="AS115" s="286"/>
      <c r="AT115" s="286"/>
      <c r="AU115" s="286"/>
      <c r="AV115" s="286"/>
      <c r="AW115" s="286"/>
      <c r="AX115" s="286"/>
      <c r="AY115" s="286"/>
      <c r="AZ115" s="286"/>
      <c r="BA115" s="286"/>
      <c r="BB115" s="286"/>
      <c r="BC115" s="286"/>
      <c r="BD115" s="286"/>
      <c r="BE115" s="286"/>
    </row>
    <row r="116" spans="1:57" ht="18.600000000000001" customHeight="1" x14ac:dyDescent="0.25">
      <c r="A116" s="596"/>
      <c r="B116" s="596"/>
      <c r="C116" s="596"/>
      <c r="D116" s="596"/>
      <c r="E116" s="596"/>
      <c r="F116" s="596"/>
      <c r="G116" s="596"/>
      <c r="H116" s="596"/>
      <c r="I116" s="596"/>
      <c r="J116" s="596"/>
      <c r="K116" s="597"/>
      <c r="L116" s="597"/>
      <c r="M116" s="597"/>
      <c r="N116" s="597"/>
      <c r="O116" s="586" t="s">
        <v>409</v>
      </c>
      <c r="P116" s="586"/>
      <c r="Q116" s="586"/>
      <c r="R116" s="586"/>
      <c r="S116" s="586"/>
      <c r="T116" s="586"/>
      <c r="U116" s="604">
        <f>1/K115</f>
        <v>2.2222222222222222E-3</v>
      </c>
      <c r="V116" s="604"/>
      <c r="W116" s="604"/>
      <c r="X116" s="604"/>
      <c r="Y116" s="604"/>
      <c r="Z116" s="628" t="e">
        <f>'Servente de Limpeza (44h)'!E142</f>
        <v>#VALUE!</v>
      </c>
      <c r="AA116" s="628"/>
      <c r="AB116" s="628"/>
      <c r="AC116" s="628"/>
      <c r="AD116" s="628"/>
      <c r="AE116" s="605" t="e">
        <f>TRUNC((U116*Z116),2)</f>
        <v>#VALUE!</v>
      </c>
      <c r="AF116" s="605"/>
      <c r="AG116" s="605"/>
      <c r="AH116" s="605"/>
      <c r="AI116" s="605"/>
      <c r="AJ116" s="605"/>
      <c r="AK116" s="605"/>
      <c r="AL116" s="605"/>
      <c r="AM116" s="605"/>
      <c r="AN116" s="605"/>
      <c r="AO116" s="605"/>
      <c r="AP116" s="605"/>
      <c r="AQ116" s="605"/>
      <c r="AR116" s="286"/>
      <c r="AS116" s="286"/>
      <c r="AT116" s="286"/>
      <c r="AU116" s="286"/>
      <c r="AV116" s="286"/>
      <c r="AW116" s="286"/>
      <c r="AX116" s="286"/>
      <c r="AY116" s="286"/>
      <c r="AZ116" s="286"/>
      <c r="BA116" s="286"/>
      <c r="BB116" s="286"/>
      <c r="BC116" s="286"/>
      <c r="BD116" s="286"/>
      <c r="BE116" s="286"/>
    </row>
    <row r="117" spans="1:57" ht="21.6" customHeight="1" x14ac:dyDescent="0.25">
      <c r="A117" s="596"/>
      <c r="B117" s="596"/>
      <c r="C117" s="596"/>
      <c r="D117" s="596"/>
      <c r="E117" s="596"/>
      <c r="F117" s="596"/>
      <c r="G117" s="596"/>
      <c r="H117" s="596"/>
      <c r="I117" s="596"/>
      <c r="J117" s="596"/>
      <c r="K117" s="597"/>
      <c r="L117" s="597"/>
      <c r="M117" s="597"/>
      <c r="N117" s="597"/>
      <c r="O117" s="297" t="s">
        <v>228</v>
      </c>
      <c r="P117" s="298"/>
      <c r="Q117" s="298"/>
      <c r="R117" s="298"/>
      <c r="S117" s="298"/>
      <c r="T117" s="298"/>
      <c r="U117" s="298"/>
      <c r="V117" s="298"/>
      <c r="W117" s="298"/>
      <c r="X117" s="298"/>
      <c r="Y117" s="298"/>
      <c r="Z117" s="298"/>
      <c r="AA117" s="298"/>
      <c r="AB117" s="298"/>
      <c r="AC117" s="298"/>
      <c r="AD117" s="299"/>
      <c r="AE117" s="590"/>
      <c r="AF117" s="590"/>
      <c r="AG117" s="590"/>
      <c r="AH117" s="590"/>
      <c r="AI117" s="590"/>
      <c r="AJ117" s="590"/>
      <c r="AK117" s="590"/>
      <c r="AL117" s="590"/>
      <c r="AM117" s="590"/>
      <c r="AN117" s="590"/>
      <c r="AO117" s="590"/>
      <c r="AP117" s="590"/>
      <c r="AQ117" s="590"/>
      <c r="AR117" s="286"/>
      <c r="AS117" s="286"/>
      <c r="AT117" s="286"/>
      <c r="AU117" s="286"/>
      <c r="AV117" s="286"/>
      <c r="AW117" s="286"/>
      <c r="AX117" s="286"/>
      <c r="AY117" s="286"/>
      <c r="AZ117" s="286"/>
      <c r="BA117" s="286"/>
      <c r="BB117" s="286"/>
      <c r="BC117" s="286"/>
      <c r="BD117" s="286"/>
      <c r="BE117" s="286"/>
    </row>
    <row r="118" spans="1:57" x14ac:dyDescent="0.25">
      <c r="A118" s="291"/>
      <c r="B118" s="291"/>
      <c r="C118" s="291"/>
      <c r="D118" s="291"/>
      <c r="E118" s="291"/>
      <c r="F118" s="291"/>
      <c r="G118" s="291"/>
      <c r="H118" s="291"/>
      <c r="I118" s="291"/>
      <c r="J118" s="291"/>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P118" s="286"/>
      <c r="AQ118" s="286"/>
      <c r="AR118" s="286"/>
      <c r="AS118" s="286"/>
      <c r="AT118" s="286"/>
      <c r="AU118" s="286"/>
      <c r="AV118" s="286"/>
      <c r="AW118" s="286"/>
      <c r="AX118" s="286"/>
      <c r="AY118" s="286"/>
      <c r="AZ118" s="286"/>
      <c r="BA118" s="286"/>
      <c r="BB118" s="286"/>
      <c r="BC118" s="286"/>
      <c r="BD118" s="286"/>
      <c r="BE118" s="286"/>
    </row>
    <row r="119" spans="1:57" x14ac:dyDescent="0.25">
      <c r="A119" s="286"/>
      <c r="B119" s="286"/>
      <c r="C119" s="286"/>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6"/>
      <c r="AU119" s="286"/>
      <c r="AV119" s="286"/>
      <c r="AW119" s="286"/>
      <c r="AX119" s="286"/>
      <c r="AY119" s="286"/>
      <c r="AZ119" s="286"/>
      <c r="BA119" s="286"/>
      <c r="BB119" s="286"/>
      <c r="BC119" s="286"/>
      <c r="BD119" s="286"/>
      <c r="BE119" s="286"/>
    </row>
    <row r="120" spans="1:57" x14ac:dyDescent="0.25">
      <c r="A120" s="286"/>
      <c r="B120" s="286"/>
      <c r="C120" s="339" t="s">
        <v>447</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39"/>
      <c r="AR120" s="339"/>
      <c r="AS120" s="339"/>
      <c r="AT120" s="339"/>
      <c r="AU120" s="339"/>
      <c r="AV120" s="339"/>
      <c r="AW120" s="339"/>
      <c r="AX120" s="339"/>
      <c r="AY120" s="286"/>
      <c r="AZ120" s="286"/>
      <c r="BA120" s="286"/>
      <c r="BB120" s="286"/>
      <c r="BC120" s="286"/>
      <c r="BD120" s="286"/>
      <c r="BE120" s="286"/>
    </row>
    <row r="121" spans="1:57" x14ac:dyDescent="0.25">
      <c r="A121" s="286"/>
      <c r="B121" s="286"/>
      <c r="C121" s="339"/>
      <c r="D121" s="339"/>
      <c r="E121" s="339"/>
      <c r="F121" s="339"/>
      <c r="G121" s="339"/>
      <c r="H121" s="629" t="s">
        <v>448</v>
      </c>
      <c r="I121" s="629"/>
      <c r="J121" s="629"/>
      <c r="K121" s="629"/>
      <c r="L121" s="629"/>
      <c r="M121" s="629"/>
      <c r="N121" s="629"/>
      <c r="O121" s="629"/>
      <c r="P121" s="629"/>
      <c r="Q121" s="629"/>
      <c r="R121" s="629"/>
      <c r="S121" s="629"/>
      <c r="T121" s="629"/>
      <c r="U121" s="629"/>
      <c r="V121" s="629"/>
      <c r="W121" s="629"/>
      <c r="X121" s="629"/>
      <c r="Y121" s="629"/>
      <c r="Z121" s="629"/>
      <c r="AA121" s="629"/>
      <c r="AB121" s="629"/>
      <c r="AC121" s="629"/>
      <c r="AD121" s="629"/>
      <c r="AE121" s="629"/>
      <c r="AF121" s="629"/>
      <c r="AG121" s="629"/>
      <c r="AH121" s="629"/>
      <c r="AI121" s="629"/>
      <c r="AJ121" s="629"/>
      <c r="AK121" s="629"/>
      <c r="AL121" s="629"/>
      <c r="AM121" s="629"/>
      <c r="AN121" s="629"/>
      <c r="AO121" s="629"/>
      <c r="AP121" s="629"/>
      <c r="AQ121" s="629"/>
      <c r="AR121" s="629"/>
      <c r="AS121" s="630"/>
      <c r="AT121" s="630"/>
      <c r="AU121" s="630"/>
      <c r="AV121" s="630"/>
      <c r="AW121" s="630"/>
      <c r="AX121" s="630"/>
      <c r="AY121" s="286"/>
      <c r="AZ121" s="286"/>
      <c r="BA121" s="286"/>
      <c r="BB121" s="286"/>
      <c r="BC121" s="286"/>
      <c r="BD121" s="286"/>
      <c r="BE121" s="286"/>
    </row>
    <row r="122" spans="1:57" x14ac:dyDescent="0.25">
      <c r="A122" s="3"/>
      <c r="B122" s="3"/>
      <c r="C122" s="340"/>
      <c r="D122" s="340"/>
      <c r="E122" s="340"/>
      <c r="F122" s="340"/>
      <c r="G122" s="340"/>
      <c r="H122" s="629"/>
      <c r="I122" s="629"/>
      <c r="J122" s="629"/>
      <c r="K122" s="629"/>
      <c r="L122" s="629"/>
      <c r="M122" s="629"/>
      <c r="N122" s="629"/>
      <c r="O122" s="629"/>
      <c r="P122" s="629"/>
      <c r="Q122" s="629"/>
      <c r="R122" s="629"/>
      <c r="S122" s="629"/>
      <c r="T122" s="629"/>
      <c r="U122" s="629"/>
      <c r="V122" s="629"/>
      <c r="W122" s="629"/>
      <c r="X122" s="629"/>
      <c r="Y122" s="629"/>
      <c r="Z122" s="629"/>
      <c r="AA122" s="629"/>
      <c r="AB122" s="629"/>
      <c r="AC122" s="629"/>
      <c r="AD122" s="629"/>
      <c r="AE122" s="629"/>
      <c r="AF122" s="629"/>
      <c r="AG122" s="629"/>
      <c r="AH122" s="629"/>
      <c r="AI122" s="629"/>
      <c r="AJ122" s="629"/>
      <c r="AK122" s="629"/>
      <c r="AL122" s="629"/>
      <c r="AM122" s="629"/>
      <c r="AN122" s="629"/>
      <c r="AO122" s="629"/>
      <c r="AP122" s="629"/>
      <c r="AQ122" s="629"/>
      <c r="AR122" s="629"/>
      <c r="AS122" s="630"/>
      <c r="AT122" s="630"/>
      <c r="AU122" s="630"/>
      <c r="AV122" s="630"/>
      <c r="AW122" s="630"/>
      <c r="AX122" s="630"/>
      <c r="AY122" s="3"/>
      <c r="AZ122" s="286"/>
      <c r="BA122" s="3"/>
      <c r="BB122" s="3"/>
      <c r="BC122" s="3"/>
      <c r="BD122" s="3"/>
      <c r="BE122" s="3"/>
    </row>
    <row r="123" spans="1:57" x14ac:dyDescent="0.25">
      <c r="A123" s="3"/>
      <c r="B123" s="3"/>
      <c r="C123" s="631"/>
      <c r="D123" s="631"/>
      <c r="E123" s="631"/>
      <c r="F123" s="631"/>
      <c r="G123" s="631"/>
      <c r="H123" s="631"/>
      <c r="I123" s="631"/>
      <c r="J123" s="631"/>
      <c r="K123" s="631"/>
      <c r="L123" s="631"/>
      <c r="M123" s="631"/>
      <c r="N123" s="631"/>
      <c r="O123" s="631"/>
      <c r="P123" s="631"/>
      <c r="Q123" s="631"/>
      <c r="R123" s="631"/>
      <c r="S123" s="340"/>
      <c r="T123" s="340"/>
      <c r="U123" s="340"/>
      <c r="V123" s="340"/>
      <c r="W123" s="340"/>
      <c r="X123" s="340"/>
      <c r="Y123" s="340"/>
      <c r="Z123" s="340"/>
      <c r="AA123" s="340"/>
      <c r="AB123" s="340"/>
      <c r="AC123" s="340"/>
      <c r="AD123" s="340"/>
      <c r="AE123" s="3"/>
      <c r="AF123" s="3"/>
      <c r="AG123" s="3"/>
      <c r="AH123" s="3"/>
      <c r="AI123" s="3"/>
      <c r="AJ123" s="3"/>
      <c r="AK123" s="3"/>
      <c r="AL123" s="3"/>
      <c r="AM123" s="3"/>
      <c r="AN123" s="3"/>
      <c r="AO123" s="3"/>
      <c r="AP123" s="3"/>
      <c r="AQ123" s="3"/>
      <c r="AR123" s="3"/>
      <c r="AS123" s="3"/>
      <c r="AT123" s="3"/>
      <c r="AU123" s="3"/>
      <c r="AV123" s="3"/>
      <c r="AW123" s="3"/>
      <c r="AX123" s="3"/>
      <c r="AY123" s="3"/>
      <c r="AZ123" s="286"/>
      <c r="BA123" s="3"/>
      <c r="BB123" s="3"/>
      <c r="BC123" s="3"/>
      <c r="BD123" s="3"/>
      <c r="BE123" s="3"/>
    </row>
    <row r="124" spans="1:57" ht="13.7" customHeight="1" x14ac:dyDescent="0.25">
      <c r="A124" s="286"/>
      <c r="B124" s="286"/>
      <c r="C124" s="632" t="s">
        <v>449</v>
      </c>
      <c r="D124" s="632"/>
      <c r="E124" s="632"/>
      <c r="F124" s="632"/>
      <c r="G124" s="632"/>
      <c r="H124" s="632"/>
      <c r="I124" s="632"/>
      <c r="J124" s="632"/>
      <c r="K124" s="632"/>
      <c r="L124" s="632"/>
      <c r="M124" s="632"/>
      <c r="N124" s="632"/>
      <c r="O124" s="632"/>
      <c r="P124" s="632"/>
      <c r="Q124" s="632"/>
      <c r="R124" s="632"/>
      <c r="S124" s="633" t="s">
        <v>450</v>
      </c>
      <c r="T124" s="633"/>
      <c r="U124" s="633"/>
      <c r="V124" s="633" t="s">
        <v>451</v>
      </c>
      <c r="W124" s="633"/>
      <c r="X124" s="633"/>
      <c r="Y124" s="633"/>
      <c r="Z124" s="633"/>
      <c r="AA124" s="633"/>
      <c r="AB124" s="633"/>
      <c r="AC124" s="633"/>
      <c r="AD124" s="633"/>
      <c r="AE124" s="633"/>
      <c r="AF124" s="633" t="s">
        <v>452</v>
      </c>
      <c r="AG124" s="633"/>
      <c r="AH124" s="633"/>
      <c r="AI124" s="633"/>
      <c r="AJ124" s="634" t="s">
        <v>453</v>
      </c>
      <c r="AK124" s="634"/>
      <c r="AL124" s="634"/>
      <c r="AM124" s="634"/>
      <c r="AN124" s="634"/>
      <c r="AO124" s="634"/>
      <c r="AP124" s="634"/>
      <c r="AQ124" s="635" t="s">
        <v>454</v>
      </c>
      <c r="AR124" s="635" t="s">
        <v>455</v>
      </c>
      <c r="AS124" s="636"/>
      <c r="AT124" s="636"/>
      <c r="AU124" s="636"/>
      <c r="AV124" s="636"/>
      <c r="AW124" s="636"/>
      <c r="AX124" s="636"/>
      <c r="AY124" s="286"/>
      <c r="AZ124" s="286"/>
      <c r="BA124" s="286"/>
      <c r="BB124" s="286"/>
      <c r="BC124" s="286"/>
      <c r="BD124" s="286"/>
      <c r="BE124" s="286"/>
    </row>
    <row r="125" spans="1:57" ht="15" customHeight="1" x14ac:dyDescent="0.25">
      <c r="A125" s="286"/>
      <c r="B125" s="286"/>
      <c r="C125" s="632"/>
      <c r="D125" s="632"/>
      <c r="E125" s="632"/>
      <c r="F125" s="632"/>
      <c r="G125" s="632"/>
      <c r="H125" s="632"/>
      <c r="I125" s="632"/>
      <c r="J125" s="632"/>
      <c r="K125" s="632"/>
      <c r="L125" s="632"/>
      <c r="M125" s="632"/>
      <c r="N125" s="632"/>
      <c r="O125" s="632"/>
      <c r="P125" s="632"/>
      <c r="Q125" s="632"/>
      <c r="R125" s="632"/>
      <c r="S125" s="633"/>
      <c r="T125" s="633"/>
      <c r="U125" s="633"/>
      <c r="V125" s="633" t="s">
        <v>456</v>
      </c>
      <c r="W125" s="633"/>
      <c r="X125" s="633"/>
      <c r="Y125" s="633"/>
      <c r="Z125" s="633"/>
      <c r="AA125" s="633" t="s">
        <v>457</v>
      </c>
      <c r="AB125" s="633"/>
      <c r="AC125" s="633"/>
      <c r="AD125" s="633"/>
      <c r="AE125" s="633"/>
      <c r="AF125" s="633"/>
      <c r="AG125" s="633"/>
      <c r="AH125" s="633"/>
      <c r="AI125" s="633"/>
      <c r="AJ125" s="634"/>
      <c r="AK125" s="634"/>
      <c r="AL125" s="634"/>
      <c r="AM125" s="634"/>
      <c r="AN125" s="634"/>
      <c r="AO125" s="634"/>
      <c r="AP125" s="634"/>
      <c r="AQ125" s="635"/>
      <c r="AR125" s="635"/>
      <c r="AS125" s="636"/>
      <c r="AT125" s="636"/>
      <c r="AU125" s="636"/>
      <c r="AV125" s="636"/>
      <c r="AW125" s="636"/>
      <c r="AX125" s="636"/>
      <c r="AY125" s="286"/>
      <c r="AZ125" s="286"/>
      <c r="BA125" s="286"/>
      <c r="BB125" s="286"/>
      <c r="BC125" s="286"/>
      <c r="BD125" s="286"/>
      <c r="BE125" s="286"/>
    </row>
    <row r="126" spans="1:57" x14ac:dyDescent="0.25">
      <c r="A126" s="286"/>
      <c r="B126" s="286"/>
      <c r="C126" s="632"/>
      <c r="D126" s="632"/>
      <c r="E126" s="632"/>
      <c r="F126" s="632"/>
      <c r="G126" s="632"/>
      <c r="H126" s="632"/>
      <c r="I126" s="632"/>
      <c r="J126" s="632"/>
      <c r="K126" s="632"/>
      <c r="L126" s="632"/>
      <c r="M126" s="632"/>
      <c r="N126" s="632"/>
      <c r="O126" s="632"/>
      <c r="P126" s="632"/>
      <c r="Q126" s="632"/>
      <c r="R126" s="632"/>
      <c r="S126" s="633"/>
      <c r="T126" s="633"/>
      <c r="U126" s="633"/>
      <c r="V126" s="633"/>
      <c r="W126" s="633"/>
      <c r="X126" s="633"/>
      <c r="Y126" s="633"/>
      <c r="Z126" s="633"/>
      <c r="AA126" s="633"/>
      <c r="AB126" s="633"/>
      <c r="AC126" s="633"/>
      <c r="AD126" s="633"/>
      <c r="AE126" s="633"/>
      <c r="AF126" s="633"/>
      <c r="AG126" s="633"/>
      <c r="AH126" s="633"/>
      <c r="AI126" s="633"/>
      <c r="AJ126" s="634"/>
      <c r="AK126" s="634"/>
      <c r="AL126" s="634"/>
      <c r="AM126" s="634"/>
      <c r="AN126" s="634"/>
      <c r="AO126" s="634"/>
      <c r="AP126" s="634"/>
      <c r="AQ126" s="635"/>
      <c r="AR126" s="635"/>
      <c r="AS126" s="636"/>
      <c r="AT126" s="636"/>
      <c r="AU126" s="636"/>
      <c r="AV126" s="636"/>
      <c r="AW126" s="636"/>
      <c r="AX126" s="636"/>
      <c r="AY126" s="286"/>
      <c r="AZ126" s="286"/>
      <c r="BA126" s="286"/>
      <c r="BB126" s="286"/>
      <c r="BC126" s="286"/>
      <c r="BD126" s="286"/>
      <c r="BE126" s="286"/>
    </row>
    <row r="127" spans="1:57" ht="32.25" customHeight="1" x14ac:dyDescent="0.25">
      <c r="A127" s="286"/>
      <c r="B127" s="286"/>
      <c r="C127" s="632"/>
      <c r="D127" s="632"/>
      <c r="E127" s="632"/>
      <c r="F127" s="632"/>
      <c r="G127" s="632"/>
      <c r="H127" s="632"/>
      <c r="I127" s="632"/>
      <c r="J127" s="632"/>
      <c r="K127" s="632"/>
      <c r="L127" s="632"/>
      <c r="M127" s="632"/>
      <c r="N127" s="632"/>
      <c r="O127" s="632"/>
      <c r="P127" s="632"/>
      <c r="Q127" s="632"/>
      <c r="R127" s="632"/>
      <c r="S127" s="633"/>
      <c r="T127" s="633"/>
      <c r="U127" s="633"/>
      <c r="V127" s="633"/>
      <c r="W127" s="633"/>
      <c r="X127" s="633"/>
      <c r="Y127" s="633"/>
      <c r="Z127" s="633"/>
      <c r="AA127" s="633"/>
      <c r="AB127" s="633"/>
      <c r="AC127" s="633"/>
      <c r="AD127" s="633"/>
      <c r="AE127" s="633"/>
      <c r="AF127" s="633"/>
      <c r="AG127" s="633"/>
      <c r="AH127" s="633"/>
      <c r="AI127" s="633"/>
      <c r="AJ127" s="634"/>
      <c r="AK127" s="634"/>
      <c r="AL127" s="634"/>
      <c r="AM127" s="634"/>
      <c r="AN127" s="634"/>
      <c r="AO127" s="634"/>
      <c r="AP127" s="634"/>
      <c r="AQ127" s="635"/>
      <c r="AR127" s="635"/>
      <c r="AS127" s="636"/>
      <c r="AT127" s="636"/>
      <c r="AU127" s="636"/>
      <c r="AV127" s="636"/>
      <c r="AW127" s="636"/>
      <c r="AX127" s="636"/>
      <c r="AY127" s="286"/>
      <c r="AZ127" s="286"/>
      <c r="BA127" s="286"/>
      <c r="BB127" s="286"/>
      <c r="BC127" s="286"/>
      <c r="BD127" s="286"/>
      <c r="BE127" s="286"/>
    </row>
    <row r="128" spans="1:57" ht="15" customHeight="1" x14ac:dyDescent="0.25">
      <c r="A128" s="286"/>
      <c r="B128" s="286"/>
      <c r="C128" s="637" t="s">
        <v>392</v>
      </c>
      <c r="D128" s="637"/>
      <c r="E128" s="637"/>
      <c r="F128" s="637"/>
      <c r="G128" s="637"/>
      <c r="H128" s="637"/>
      <c r="I128" s="637"/>
      <c r="J128" s="637"/>
      <c r="K128" s="637"/>
      <c r="L128" s="637"/>
      <c r="M128" s="637"/>
      <c r="N128" s="637"/>
      <c r="O128" s="637"/>
      <c r="P128" s="637"/>
      <c r="Q128" s="637"/>
      <c r="R128" s="637"/>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N128" s="341"/>
      <c r="AO128" s="341"/>
      <c r="AP128" s="341"/>
      <c r="AQ128" s="342"/>
      <c r="AR128" s="342"/>
      <c r="AS128" s="636"/>
      <c r="AT128" s="636"/>
      <c r="AU128" s="636"/>
      <c r="AV128" s="636"/>
      <c r="AW128" s="636"/>
      <c r="AX128" s="636"/>
      <c r="AY128" s="286"/>
      <c r="AZ128" s="286"/>
      <c r="BA128" s="286"/>
      <c r="BB128" s="286"/>
      <c r="BC128" s="286"/>
      <c r="BD128" s="286"/>
      <c r="BE128" s="286"/>
    </row>
    <row r="129" spans="1:62" ht="13.7" customHeight="1" x14ac:dyDescent="0.25">
      <c r="A129" s="286"/>
      <c r="B129" s="286"/>
      <c r="C129" s="638" t="s">
        <v>393</v>
      </c>
      <c r="D129" s="638"/>
      <c r="E129" s="638"/>
      <c r="F129" s="638"/>
      <c r="G129" s="638"/>
      <c r="H129" s="638"/>
      <c r="I129" s="638"/>
      <c r="J129" s="638"/>
      <c r="K129" s="638"/>
      <c r="L129" s="638"/>
      <c r="M129" s="638"/>
      <c r="N129" s="638"/>
      <c r="O129" s="638"/>
      <c r="P129" s="638"/>
      <c r="Q129" s="638"/>
      <c r="R129" s="638"/>
      <c r="S129" s="639">
        <f>K9</f>
        <v>1200</v>
      </c>
      <c r="T129" s="639"/>
      <c r="U129" s="639"/>
      <c r="V129" s="640" t="e">
        <f>#REF!</f>
        <v>#REF!</v>
      </c>
      <c r="W129" s="640"/>
      <c r="X129" s="640"/>
      <c r="Y129" s="640"/>
      <c r="Z129" s="640"/>
      <c r="AA129" s="641" t="e">
        <f>#REF!</f>
        <v>#REF!</v>
      </c>
      <c r="AB129" s="641"/>
      <c r="AC129" s="641"/>
      <c r="AD129" s="641"/>
      <c r="AE129" s="641"/>
      <c r="AF129" s="642">
        <f>AE11</f>
        <v>0</v>
      </c>
      <c r="AG129" s="642"/>
      <c r="AH129" s="642"/>
      <c r="AI129" s="642"/>
      <c r="AJ129" s="643" t="e">
        <f>(AA129/20.8363*AF132)</f>
        <v>#REF!</v>
      </c>
      <c r="AK129" s="643"/>
      <c r="AL129" s="643"/>
      <c r="AM129" s="643"/>
      <c r="AN129" s="643"/>
      <c r="AO129" s="643"/>
      <c r="AP129" s="643"/>
      <c r="AQ129" s="343" t="e">
        <f>AA129/S129/20.8363</f>
        <v>#REF!</v>
      </c>
      <c r="AR129" s="344"/>
      <c r="AS129" s="636"/>
      <c r="AT129" s="636"/>
      <c r="AU129" s="636"/>
      <c r="AV129" s="636"/>
      <c r="AW129" s="636"/>
      <c r="AX129" s="636"/>
    </row>
    <row r="130" spans="1:62" ht="13.7" customHeight="1" x14ac:dyDescent="0.25">
      <c r="A130" s="286"/>
      <c r="B130" s="286"/>
      <c r="C130" s="638" t="s">
        <v>458</v>
      </c>
      <c r="D130" s="638"/>
      <c r="E130" s="638"/>
      <c r="F130" s="638"/>
      <c r="G130" s="638"/>
      <c r="H130" s="638"/>
      <c r="I130" s="638"/>
      <c r="J130" s="638"/>
      <c r="K130" s="638"/>
      <c r="L130" s="638"/>
      <c r="M130" s="638"/>
      <c r="N130" s="638"/>
      <c r="O130" s="638"/>
      <c r="P130" s="638"/>
      <c r="Q130" s="638"/>
      <c r="R130" s="638"/>
      <c r="S130" s="639">
        <f>K13</f>
        <v>1000</v>
      </c>
      <c r="T130" s="639"/>
      <c r="U130" s="639"/>
      <c r="V130" s="640" t="e">
        <f>#REF!</f>
        <v>#REF!</v>
      </c>
      <c r="W130" s="640"/>
      <c r="X130" s="640"/>
      <c r="Y130" s="640"/>
      <c r="Z130" s="640"/>
      <c r="AA130" s="641" t="e">
        <f>#REF!</f>
        <v>#REF!</v>
      </c>
      <c r="AB130" s="641"/>
      <c r="AC130" s="641"/>
      <c r="AD130" s="641"/>
      <c r="AE130" s="641"/>
      <c r="AF130" s="642" t="e">
        <f>AE15</f>
        <v>#VALUE!</v>
      </c>
      <c r="AG130" s="642"/>
      <c r="AH130" s="642"/>
      <c r="AI130" s="642"/>
      <c r="AJ130" s="644" t="e">
        <f t="shared" ref="AJ130:AJ136" si="0">TRUNC((AF130/20.8363*AA130),2)</f>
        <v>#VALUE!</v>
      </c>
      <c r="AK130" s="644"/>
      <c r="AL130" s="644"/>
      <c r="AM130" s="644"/>
      <c r="AN130" s="644"/>
      <c r="AO130" s="644"/>
      <c r="AP130" s="644"/>
      <c r="AQ130" s="345" t="e">
        <f>AA130/S130/20.8363</f>
        <v>#REF!</v>
      </c>
      <c r="AR130" s="346"/>
      <c r="AS130" s="636"/>
      <c r="AT130" s="636"/>
      <c r="AU130" s="636"/>
      <c r="AV130" s="636"/>
      <c r="AW130" s="636"/>
      <c r="AX130" s="636"/>
      <c r="BD130" s="347" t="s">
        <v>459</v>
      </c>
      <c r="BE130" s="347" t="s">
        <v>460</v>
      </c>
      <c r="BF130" s="347" t="s">
        <v>461</v>
      </c>
      <c r="BG130" s="347" t="s">
        <v>462</v>
      </c>
      <c r="BH130" s="347"/>
      <c r="BI130" s="347" t="s">
        <v>463</v>
      </c>
      <c r="BJ130" s="347"/>
    </row>
    <row r="131" spans="1:62" ht="13.7" customHeight="1" x14ac:dyDescent="0.25">
      <c r="A131" s="286"/>
      <c r="B131" s="286"/>
      <c r="C131" s="638" t="s">
        <v>464</v>
      </c>
      <c r="D131" s="638"/>
      <c r="E131" s="638"/>
      <c r="F131" s="638"/>
      <c r="G131" s="638"/>
      <c r="H131" s="638"/>
      <c r="I131" s="638"/>
      <c r="J131" s="638"/>
      <c r="K131" s="638"/>
      <c r="L131" s="638"/>
      <c r="M131" s="638"/>
      <c r="N131" s="638"/>
      <c r="O131" s="638"/>
      <c r="P131" s="638"/>
      <c r="Q131" s="638"/>
      <c r="R131" s="638"/>
      <c r="S131" s="639">
        <f>K17</f>
        <v>300</v>
      </c>
      <c r="T131" s="639"/>
      <c r="U131" s="639"/>
      <c r="V131" s="640" t="e">
        <f>#REF!</f>
        <v>#REF!</v>
      </c>
      <c r="W131" s="640"/>
      <c r="X131" s="640"/>
      <c r="Y131" s="640"/>
      <c r="Z131" s="640"/>
      <c r="AA131" s="641" t="e">
        <f>#REF!</f>
        <v>#REF!</v>
      </c>
      <c r="AB131" s="641"/>
      <c r="AC131" s="641"/>
      <c r="AD131" s="641"/>
      <c r="AE131" s="641"/>
      <c r="AF131" s="645" t="e">
        <f>AE19</f>
        <v>#VALUE!</v>
      </c>
      <c r="AG131" s="645"/>
      <c r="AH131" s="645"/>
      <c r="AI131" s="645"/>
      <c r="AJ131" s="644" t="e">
        <f t="shared" si="0"/>
        <v>#VALUE!</v>
      </c>
      <c r="AK131" s="644"/>
      <c r="AL131" s="644"/>
      <c r="AM131" s="644"/>
      <c r="AN131" s="644"/>
      <c r="AO131" s="644"/>
      <c r="AP131" s="644"/>
      <c r="AQ131" s="343" t="e">
        <f>AA131/S131/20.8363</f>
        <v>#REF!</v>
      </c>
      <c r="AR131" s="346"/>
      <c r="AS131" s="636"/>
      <c r="AT131" s="636"/>
      <c r="AU131" s="636"/>
      <c r="AV131" s="636"/>
      <c r="AW131" s="636"/>
      <c r="AX131" s="636"/>
      <c r="BD131" s="347"/>
      <c r="BE131" s="347"/>
      <c r="BF131" s="347"/>
      <c r="BG131" s="347"/>
      <c r="BH131" s="347"/>
      <c r="BI131" s="347"/>
      <c r="BJ131" s="347"/>
    </row>
    <row r="132" spans="1:62" ht="13.7" customHeight="1" x14ac:dyDescent="0.25">
      <c r="A132" s="286"/>
      <c r="B132" s="286"/>
      <c r="C132" s="646" t="s">
        <v>465</v>
      </c>
      <c r="D132" s="646"/>
      <c r="E132" s="646"/>
      <c r="F132" s="646"/>
      <c r="G132" s="646"/>
      <c r="H132" s="646"/>
      <c r="I132" s="646"/>
      <c r="J132" s="646"/>
      <c r="K132" s="646"/>
      <c r="L132" s="646"/>
      <c r="M132" s="646"/>
      <c r="N132" s="646"/>
      <c r="O132" s="646"/>
      <c r="P132" s="646"/>
      <c r="Q132" s="646"/>
      <c r="R132" s="646"/>
      <c r="S132" s="639">
        <v>300</v>
      </c>
      <c r="T132" s="639"/>
      <c r="U132" s="639"/>
      <c r="V132" s="640" t="e">
        <f>#REF!</f>
        <v>#REF!</v>
      </c>
      <c r="W132" s="640"/>
      <c r="X132" s="640"/>
      <c r="Y132" s="640"/>
      <c r="Z132" s="640"/>
      <c r="AA132" s="641" t="e">
        <f>#REF!</f>
        <v>#REF!</v>
      </c>
      <c r="AB132" s="641"/>
      <c r="AC132" s="641"/>
      <c r="AD132" s="641"/>
      <c r="AE132" s="641"/>
      <c r="AF132" s="647" t="e">
        <f>AE23</f>
        <v>#VALUE!</v>
      </c>
      <c r="AG132" s="647"/>
      <c r="AH132" s="647"/>
      <c r="AI132" s="647"/>
      <c r="AJ132" s="648" t="e">
        <f t="shared" si="0"/>
        <v>#VALUE!</v>
      </c>
      <c r="AK132" s="648"/>
      <c r="AL132" s="648"/>
      <c r="AM132" s="648"/>
      <c r="AN132" s="648"/>
      <c r="AO132" s="648"/>
      <c r="AP132" s="648"/>
      <c r="AQ132" s="345"/>
      <c r="AR132" s="348" t="e">
        <f>AA132/S132/20.8363</f>
        <v>#REF!</v>
      </c>
      <c r="AS132" s="636"/>
      <c r="AT132" s="636"/>
      <c r="AU132" s="636"/>
      <c r="AV132" s="636"/>
      <c r="AW132" s="636"/>
      <c r="AX132" s="636"/>
      <c r="BD132" s="349">
        <f>1/800</f>
        <v>1.25E-3</v>
      </c>
      <c r="BE132" s="350">
        <v>220</v>
      </c>
      <c r="BF132" s="344">
        <f>1/220</f>
        <v>4.5454545454545452E-3</v>
      </c>
      <c r="BG132" s="344">
        <f>BD132*BE132*BF132</f>
        <v>1.25E-3</v>
      </c>
      <c r="BH132" s="344"/>
      <c r="BI132" s="351" t="e">
        <f>Z22</f>
        <v>#VALUE!</v>
      </c>
      <c r="BJ132" s="351" t="e">
        <f>BG132*BI132</f>
        <v>#VALUE!</v>
      </c>
    </row>
    <row r="133" spans="1:62" ht="13.7" customHeight="1" x14ac:dyDescent="0.25">
      <c r="A133" s="286"/>
      <c r="B133" s="286"/>
      <c r="C133" s="638" t="s">
        <v>414</v>
      </c>
      <c r="D133" s="638"/>
      <c r="E133" s="638"/>
      <c r="F133" s="638"/>
      <c r="G133" s="638"/>
      <c r="H133" s="638"/>
      <c r="I133" s="638"/>
      <c r="J133" s="638"/>
      <c r="K133" s="638"/>
      <c r="L133" s="638"/>
      <c r="M133" s="638"/>
      <c r="N133" s="638"/>
      <c r="O133" s="638"/>
      <c r="P133" s="638"/>
      <c r="Q133" s="638"/>
      <c r="R133" s="638"/>
      <c r="S133" s="639">
        <f>K25</f>
        <v>380</v>
      </c>
      <c r="T133" s="639"/>
      <c r="U133" s="639"/>
      <c r="V133" s="640" t="e">
        <f>#REF!</f>
        <v>#REF!</v>
      </c>
      <c r="W133" s="640"/>
      <c r="X133" s="640"/>
      <c r="Y133" s="640"/>
      <c r="Z133" s="640"/>
      <c r="AA133" s="641" t="e">
        <f>#REF!</f>
        <v>#REF!</v>
      </c>
      <c r="AB133" s="641"/>
      <c r="AC133" s="641"/>
      <c r="AD133" s="641"/>
      <c r="AE133" s="641"/>
      <c r="AF133" s="645" t="e">
        <f>AE27</f>
        <v>#VALUE!</v>
      </c>
      <c r="AG133" s="645"/>
      <c r="AH133" s="645"/>
      <c r="AI133" s="645"/>
      <c r="AJ133" s="644" t="e">
        <f t="shared" si="0"/>
        <v>#VALUE!</v>
      </c>
      <c r="AK133" s="644"/>
      <c r="AL133" s="644"/>
      <c r="AM133" s="644"/>
      <c r="AN133" s="644"/>
      <c r="AO133" s="644"/>
      <c r="AP133" s="644"/>
      <c r="AQ133" s="343" t="e">
        <f>AA133/S133/20.8363</f>
        <v>#REF!</v>
      </c>
      <c r="AR133" s="346"/>
      <c r="AS133" s="636"/>
      <c r="AT133" s="636"/>
      <c r="AU133" s="636"/>
      <c r="AV133" s="636"/>
      <c r="AW133" s="636"/>
      <c r="AX133" s="636"/>
      <c r="BD133" s="349">
        <f>1/(800*30)</f>
        <v>4.1666666666666665E-5</v>
      </c>
      <c r="BE133" s="350">
        <v>220</v>
      </c>
      <c r="BF133" s="344">
        <f>1/220</f>
        <v>4.5454545454545452E-3</v>
      </c>
      <c r="BG133" s="344">
        <f>BD133*BE133*BF133</f>
        <v>4.1666666666666665E-5</v>
      </c>
      <c r="BH133" s="344"/>
      <c r="BI133" s="351" t="e">
        <f>Z21</f>
        <v>#VALUE!</v>
      </c>
      <c r="BJ133" s="351" t="e">
        <f>BG133*BI133</f>
        <v>#VALUE!</v>
      </c>
    </row>
    <row r="134" spans="1:62" ht="13.7" customHeight="1" x14ac:dyDescent="0.25">
      <c r="A134" s="286"/>
      <c r="B134" s="286"/>
      <c r="C134" s="638" t="s">
        <v>466</v>
      </c>
      <c r="D134" s="638"/>
      <c r="E134" s="638"/>
      <c r="F134" s="638"/>
      <c r="G134" s="638"/>
      <c r="H134" s="638"/>
      <c r="I134" s="638"/>
      <c r="J134" s="638"/>
      <c r="K134" s="638"/>
      <c r="L134" s="638"/>
      <c r="M134" s="638"/>
      <c r="N134" s="638"/>
      <c r="O134" s="638"/>
      <c r="P134" s="638"/>
      <c r="Q134" s="638"/>
      <c r="R134" s="638"/>
      <c r="S134" s="639">
        <f>K33</f>
        <v>2500</v>
      </c>
      <c r="T134" s="639"/>
      <c r="U134" s="639"/>
      <c r="V134" s="640" t="e">
        <f>#REF!</f>
        <v>#REF!</v>
      </c>
      <c r="W134" s="640"/>
      <c r="X134" s="640"/>
      <c r="Y134" s="640"/>
      <c r="Z134" s="640"/>
      <c r="AA134" s="641" t="e">
        <f>#REF!</f>
        <v>#REF!</v>
      </c>
      <c r="AB134" s="641"/>
      <c r="AC134" s="641"/>
      <c r="AD134" s="641"/>
      <c r="AE134" s="641"/>
      <c r="AF134" s="645" t="e">
        <f>AE35</f>
        <v>#VALUE!</v>
      </c>
      <c r="AG134" s="645"/>
      <c r="AH134" s="645"/>
      <c r="AI134" s="645"/>
      <c r="AJ134" s="644" t="e">
        <f t="shared" si="0"/>
        <v>#VALUE!</v>
      </c>
      <c r="AK134" s="644"/>
      <c r="AL134" s="644"/>
      <c r="AM134" s="644"/>
      <c r="AN134" s="644"/>
      <c r="AO134" s="644"/>
      <c r="AP134" s="644"/>
      <c r="AQ134" s="343" t="e">
        <f>AA134/S134/20.8363</f>
        <v>#REF!</v>
      </c>
      <c r="AR134" s="346"/>
      <c r="AS134" s="636"/>
      <c r="AT134" s="636"/>
      <c r="AU134" s="636"/>
      <c r="AV134" s="636"/>
      <c r="AW134" s="636"/>
      <c r="AX134" s="636"/>
      <c r="BD134" s="352"/>
      <c r="BE134" s="352"/>
      <c r="BF134" s="286"/>
      <c r="BG134" s="286"/>
      <c r="BH134" s="286"/>
      <c r="BI134" s="286"/>
      <c r="BJ134" s="287" t="e">
        <f>SUM(BJ132:BJ133)</f>
        <v>#VALUE!</v>
      </c>
    </row>
    <row r="135" spans="1:62" ht="13.7" customHeight="1" x14ac:dyDescent="0.25">
      <c r="A135" s="286"/>
      <c r="B135" s="286"/>
      <c r="C135" s="638" t="s">
        <v>417</v>
      </c>
      <c r="D135" s="638"/>
      <c r="E135" s="638"/>
      <c r="F135" s="638"/>
      <c r="G135" s="638"/>
      <c r="H135" s="638"/>
      <c r="I135" s="638"/>
      <c r="J135" s="638"/>
      <c r="K135" s="638"/>
      <c r="L135" s="638"/>
      <c r="M135" s="638"/>
      <c r="N135" s="638"/>
      <c r="O135" s="638"/>
      <c r="P135" s="638"/>
      <c r="Q135" s="638"/>
      <c r="R135" s="638"/>
      <c r="S135" s="639">
        <f>K37</f>
        <v>1800</v>
      </c>
      <c r="T135" s="639"/>
      <c r="U135" s="639"/>
      <c r="V135" s="640" t="e">
        <f>#REF!</f>
        <v>#REF!</v>
      </c>
      <c r="W135" s="640"/>
      <c r="X135" s="640"/>
      <c r="Y135" s="640"/>
      <c r="Z135" s="640"/>
      <c r="AA135" s="641" t="e">
        <f>#REF!</f>
        <v>#REF!</v>
      </c>
      <c r="AB135" s="641"/>
      <c r="AC135" s="641"/>
      <c r="AD135" s="641"/>
      <c r="AE135" s="641"/>
      <c r="AF135" s="645" t="e">
        <f>AE39</f>
        <v>#VALUE!</v>
      </c>
      <c r="AG135" s="645"/>
      <c r="AH135" s="645"/>
      <c r="AI135" s="645"/>
      <c r="AJ135" s="644" t="e">
        <f t="shared" si="0"/>
        <v>#VALUE!</v>
      </c>
      <c r="AK135" s="644"/>
      <c r="AL135" s="644"/>
      <c r="AM135" s="644"/>
      <c r="AN135" s="644"/>
      <c r="AO135" s="644"/>
      <c r="AP135" s="644"/>
      <c r="AQ135" s="343" t="e">
        <f>AA135/S135/20.8363</f>
        <v>#REF!</v>
      </c>
      <c r="AR135" s="346"/>
      <c r="AS135" s="636"/>
      <c r="AT135" s="636"/>
      <c r="AU135" s="636"/>
      <c r="AV135" s="636"/>
      <c r="AW135" s="636"/>
      <c r="AX135" s="636"/>
      <c r="BD135" s="352"/>
      <c r="BE135" s="286"/>
      <c r="BF135" s="287"/>
      <c r="BG135" s="286"/>
      <c r="BH135" s="286"/>
      <c r="BI135" s="286"/>
      <c r="BJ135" s="286"/>
    </row>
    <row r="136" spans="1:62" ht="13.7" customHeight="1" x14ac:dyDescent="0.25">
      <c r="A136" s="286"/>
      <c r="B136" s="286"/>
      <c r="C136" s="649" t="s">
        <v>467</v>
      </c>
      <c r="D136" s="649"/>
      <c r="E136" s="649"/>
      <c r="F136" s="649"/>
      <c r="G136" s="649"/>
      <c r="H136" s="649"/>
      <c r="I136" s="649"/>
      <c r="J136" s="649"/>
      <c r="K136" s="649"/>
      <c r="L136" s="649"/>
      <c r="M136" s="649"/>
      <c r="N136" s="649"/>
      <c r="O136" s="649"/>
      <c r="P136" s="649"/>
      <c r="Q136" s="649"/>
      <c r="R136" s="649"/>
      <c r="S136" s="639">
        <f>K41</f>
        <v>1500</v>
      </c>
      <c r="T136" s="639"/>
      <c r="U136" s="639"/>
      <c r="V136" s="640" t="e">
        <f>#REF!</f>
        <v>#REF!</v>
      </c>
      <c r="W136" s="640"/>
      <c r="X136" s="640"/>
      <c r="Y136" s="640"/>
      <c r="Z136" s="640"/>
      <c r="AA136" s="641" t="e">
        <f>#REF!</f>
        <v>#REF!</v>
      </c>
      <c r="AB136" s="641"/>
      <c r="AC136" s="641"/>
      <c r="AD136" s="641"/>
      <c r="AE136" s="641"/>
      <c r="AF136" s="642" t="e">
        <f>AE43</f>
        <v>#VALUE!</v>
      </c>
      <c r="AG136" s="642"/>
      <c r="AH136" s="642"/>
      <c r="AI136" s="642"/>
      <c r="AJ136" s="644" t="e">
        <f t="shared" si="0"/>
        <v>#VALUE!</v>
      </c>
      <c r="AK136" s="644"/>
      <c r="AL136" s="644"/>
      <c r="AM136" s="644"/>
      <c r="AN136" s="644"/>
      <c r="AO136" s="644"/>
      <c r="AP136" s="644"/>
      <c r="AQ136" s="343" t="e">
        <f>AA136/S136/20.8363</f>
        <v>#REF!</v>
      </c>
      <c r="AR136" s="346"/>
      <c r="AS136" s="636"/>
      <c r="AT136" s="636"/>
      <c r="AU136" s="636"/>
      <c r="AV136" s="636"/>
      <c r="AW136" s="636"/>
      <c r="AX136" s="636"/>
      <c r="BD136" s="347" t="s">
        <v>459</v>
      </c>
      <c r="BE136" s="347" t="s">
        <v>460</v>
      </c>
      <c r="BF136" s="347" t="s">
        <v>461</v>
      </c>
      <c r="BG136" s="347" t="s">
        <v>462</v>
      </c>
      <c r="BH136" s="347"/>
      <c r="BI136" s="347" t="s">
        <v>463</v>
      </c>
      <c r="BJ136" s="347"/>
    </row>
    <row r="137" spans="1:62" ht="15" customHeight="1" x14ac:dyDescent="0.25">
      <c r="A137" s="286"/>
      <c r="B137" s="286"/>
      <c r="C137" s="650" t="s">
        <v>468</v>
      </c>
      <c r="D137" s="650"/>
      <c r="E137" s="650"/>
      <c r="F137" s="650"/>
      <c r="G137" s="650"/>
      <c r="H137" s="650"/>
      <c r="I137" s="650"/>
      <c r="J137" s="650"/>
      <c r="K137" s="650"/>
      <c r="L137" s="650"/>
      <c r="M137" s="650"/>
      <c r="N137" s="650"/>
      <c r="O137" s="650"/>
      <c r="P137" s="650"/>
      <c r="Q137" s="650"/>
      <c r="R137" s="650"/>
      <c r="S137" s="650"/>
      <c r="T137" s="650"/>
      <c r="U137" s="650"/>
      <c r="V137" s="651" t="e">
        <f>TRUNC(SUM(V130:V136),2)</f>
        <v>#REF!</v>
      </c>
      <c r="W137" s="651"/>
      <c r="X137" s="651"/>
      <c r="Y137" s="651"/>
      <c r="Z137" s="651"/>
      <c r="AA137" s="652" t="e">
        <f>TRUNC(SUM(AA129:AE136),2)</f>
        <v>#REF!</v>
      </c>
      <c r="AB137" s="652"/>
      <c r="AC137" s="652"/>
      <c r="AD137" s="652"/>
      <c r="AE137" s="652"/>
      <c r="AF137" s="653"/>
      <c r="AG137" s="653"/>
      <c r="AH137" s="653"/>
      <c r="AI137" s="653"/>
      <c r="AJ137" s="654" t="e">
        <f>TRUNC(SUM(AJ129:AP136),2)</f>
        <v>#REF!</v>
      </c>
      <c r="AK137" s="654"/>
      <c r="AL137" s="654"/>
      <c r="AM137" s="654"/>
      <c r="AN137" s="654"/>
      <c r="AO137" s="654"/>
      <c r="AP137" s="654"/>
      <c r="AQ137" s="353" t="e">
        <f>TRUNC(SUM(AQ129:AQ136),2)</f>
        <v>#REF!</v>
      </c>
      <c r="AR137" s="354" t="e">
        <f>SUM(AR130:AR136)</f>
        <v>#REF!</v>
      </c>
      <c r="AS137" s="636"/>
      <c r="AT137" s="636"/>
      <c r="AU137" s="636"/>
      <c r="AV137" s="636"/>
      <c r="AW137" s="636"/>
      <c r="AX137" s="636"/>
      <c r="BD137" s="349">
        <f>1/(800*30)</f>
        <v>4.1666666666666665E-5</v>
      </c>
      <c r="BE137" s="350">
        <v>220</v>
      </c>
      <c r="BF137" s="344">
        <f>1/220</f>
        <v>4.5454545454545452E-3</v>
      </c>
      <c r="BG137" s="344">
        <f>BD137*BE137*BF137</f>
        <v>4.1666666666666665E-5</v>
      </c>
      <c r="BH137" s="344"/>
      <c r="BI137" s="351" t="e">
        <f>BI133</f>
        <v>#VALUE!</v>
      </c>
      <c r="BJ137" s="351" t="e">
        <f>BG137*BI137</f>
        <v>#VALUE!</v>
      </c>
    </row>
    <row r="138" spans="1:62" ht="15" customHeight="1" x14ac:dyDescent="0.25">
      <c r="A138" s="286"/>
      <c r="B138" s="286"/>
      <c r="C138" s="355"/>
      <c r="D138" s="356"/>
      <c r="E138" s="356"/>
      <c r="F138" s="356"/>
      <c r="G138" s="356"/>
      <c r="H138" s="655" t="s">
        <v>394</v>
      </c>
      <c r="I138" s="655"/>
      <c r="J138" s="655"/>
      <c r="K138" s="655"/>
      <c r="L138" s="655"/>
      <c r="M138" s="655"/>
      <c r="N138" s="655"/>
      <c r="O138" s="655"/>
      <c r="P138" s="655"/>
      <c r="Q138" s="655"/>
      <c r="R138" s="655"/>
      <c r="S138" s="356"/>
      <c r="T138" s="356"/>
      <c r="U138" s="357"/>
      <c r="V138" s="357"/>
      <c r="W138" s="357"/>
      <c r="X138" s="357"/>
      <c r="Y138" s="357"/>
      <c r="Z138" s="357"/>
      <c r="AA138" s="357"/>
      <c r="AB138" s="357"/>
      <c r="AC138" s="357"/>
      <c r="AD138" s="357"/>
      <c r="AE138" s="357"/>
      <c r="AF138" s="357"/>
      <c r="AG138" s="357"/>
      <c r="AH138" s="357"/>
      <c r="AI138" s="357"/>
      <c r="AJ138" s="357"/>
      <c r="AK138" s="357"/>
      <c r="AL138" s="357"/>
      <c r="AM138" s="357"/>
      <c r="AN138" s="357"/>
      <c r="AO138" s="357"/>
      <c r="AP138" s="357"/>
      <c r="AQ138" s="358"/>
      <c r="AR138" s="359"/>
      <c r="AS138" s="636"/>
      <c r="AT138" s="636"/>
      <c r="AU138" s="636"/>
      <c r="AV138" s="636"/>
      <c r="AW138" s="636"/>
      <c r="AX138" s="636"/>
      <c r="BD138" s="360"/>
      <c r="BE138" s="352"/>
      <c r="BF138" s="286"/>
      <c r="BG138" s="286"/>
      <c r="BH138" s="286"/>
      <c r="BI138" s="286"/>
      <c r="BJ138" s="286"/>
    </row>
    <row r="139" spans="1:62" ht="29.25" customHeight="1" x14ac:dyDescent="0.25">
      <c r="A139" s="286"/>
      <c r="B139" s="286"/>
      <c r="C139" s="638" t="s">
        <v>469</v>
      </c>
      <c r="D139" s="638"/>
      <c r="E139" s="638"/>
      <c r="F139" s="638"/>
      <c r="G139" s="638"/>
      <c r="H139" s="638"/>
      <c r="I139" s="638"/>
      <c r="J139" s="638"/>
      <c r="K139" s="638"/>
      <c r="L139" s="638"/>
      <c r="M139" s="638"/>
      <c r="N139" s="638"/>
      <c r="O139" s="638"/>
      <c r="P139" s="638"/>
      <c r="Q139" s="638"/>
      <c r="R139" s="638"/>
      <c r="S139" s="656">
        <f>K48</f>
        <v>1800</v>
      </c>
      <c r="T139" s="656"/>
      <c r="U139" s="656"/>
      <c r="V139" s="657" t="e">
        <f>#REF!</f>
        <v>#REF!</v>
      </c>
      <c r="W139" s="657"/>
      <c r="X139" s="657"/>
      <c r="Y139" s="657"/>
      <c r="Z139" s="657"/>
      <c r="AA139" s="657" t="e">
        <f>#REF!</f>
        <v>#REF!</v>
      </c>
      <c r="AB139" s="657"/>
      <c r="AC139" s="657"/>
      <c r="AD139" s="657"/>
      <c r="AE139" s="657"/>
      <c r="AF139" s="642" t="e">
        <f>AE50</f>
        <v>#VALUE!</v>
      </c>
      <c r="AG139" s="642"/>
      <c r="AH139" s="642"/>
      <c r="AI139" s="642"/>
      <c r="AJ139" s="644" t="e">
        <f t="shared" ref="AJ139:AJ144" si="1">TRUNC((AF139/20.8363*AA139),2)</f>
        <v>#VALUE!</v>
      </c>
      <c r="AK139" s="644"/>
      <c r="AL139" s="644"/>
      <c r="AM139" s="644"/>
      <c r="AN139" s="644"/>
      <c r="AO139" s="644"/>
      <c r="AP139" s="644"/>
      <c r="AQ139" s="343" t="e">
        <f t="shared" ref="AQ139:AQ144" si="2">AA139/S139/20.8363</f>
        <v>#REF!</v>
      </c>
      <c r="AR139" s="346"/>
      <c r="AS139" s="636"/>
      <c r="AT139" s="636"/>
      <c r="AU139" s="636"/>
      <c r="AV139" s="636"/>
      <c r="AW139" s="636"/>
      <c r="AX139" s="636"/>
      <c r="BD139" s="286"/>
      <c r="BE139" s="286"/>
      <c r="BF139" s="286"/>
      <c r="BG139" s="286"/>
      <c r="BH139" s="286"/>
      <c r="BI139" s="286"/>
      <c r="BJ139" s="286"/>
    </row>
    <row r="140" spans="1:62" ht="13.7" customHeight="1" x14ac:dyDescent="0.25">
      <c r="A140" s="286"/>
      <c r="B140" s="286"/>
      <c r="C140" s="638" t="s">
        <v>470</v>
      </c>
      <c r="D140" s="638"/>
      <c r="E140" s="638"/>
      <c r="F140" s="638"/>
      <c r="G140" s="638"/>
      <c r="H140" s="638"/>
      <c r="I140" s="638"/>
      <c r="J140" s="638"/>
      <c r="K140" s="638"/>
      <c r="L140" s="638"/>
      <c r="M140" s="638"/>
      <c r="N140" s="638"/>
      <c r="O140" s="638"/>
      <c r="P140" s="638"/>
      <c r="Q140" s="638"/>
      <c r="R140" s="638"/>
      <c r="S140" s="658">
        <f>K73</f>
        <v>2000</v>
      </c>
      <c r="T140" s="658"/>
      <c r="U140" s="658"/>
      <c r="V140" s="657" t="e">
        <f>#REF!</f>
        <v>#REF!</v>
      </c>
      <c r="W140" s="657"/>
      <c r="X140" s="657"/>
      <c r="Y140" s="657"/>
      <c r="Z140" s="657"/>
      <c r="AA140" s="657" t="e">
        <f>#REF!</f>
        <v>#REF!</v>
      </c>
      <c r="AB140" s="657"/>
      <c r="AC140" s="657"/>
      <c r="AD140" s="657"/>
      <c r="AE140" s="657"/>
      <c r="AF140" s="642" t="e">
        <f>AE75</f>
        <v>#VALUE!</v>
      </c>
      <c r="AG140" s="642"/>
      <c r="AH140" s="642"/>
      <c r="AI140" s="642"/>
      <c r="AJ140" s="644" t="e">
        <f t="shared" si="1"/>
        <v>#VALUE!</v>
      </c>
      <c r="AK140" s="644"/>
      <c r="AL140" s="644"/>
      <c r="AM140" s="644"/>
      <c r="AN140" s="644"/>
      <c r="AO140" s="644"/>
      <c r="AP140" s="644"/>
      <c r="AQ140" s="343" t="e">
        <f t="shared" si="2"/>
        <v>#REF!</v>
      </c>
      <c r="AR140" s="346"/>
      <c r="AS140" s="286"/>
      <c r="AT140" s="286"/>
      <c r="AU140" s="286"/>
      <c r="AV140" s="286"/>
      <c r="AW140" s="286"/>
      <c r="AX140" s="286"/>
      <c r="BD140" s="1" t="s">
        <v>471</v>
      </c>
      <c r="BE140" s="286"/>
      <c r="BF140" s="286"/>
      <c r="BG140" s="286"/>
      <c r="BH140" s="286"/>
      <c r="BI140" s="286"/>
      <c r="BJ140" s="286"/>
    </row>
    <row r="141" spans="1:62" ht="13.7" customHeight="1" x14ac:dyDescent="0.25">
      <c r="A141" s="286"/>
      <c r="B141" s="286"/>
      <c r="C141" s="638" t="s">
        <v>424</v>
      </c>
      <c r="D141" s="638"/>
      <c r="E141" s="638"/>
      <c r="F141" s="638"/>
      <c r="G141" s="638"/>
      <c r="H141" s="638"/>
      <c r="I141" s="638"/>
      <c r="J141" s="638"/>
      <c r="K141" s="638"/>
      <c r="L141" s="638"/>
      <c r="M141" s="638"/>
      <c r="N141" s="638"/>
      <c r="O141" s="638"/>
      <c r="P141" s="638"/>
      <c r="Q141" s="638"/>
      <c r="R141" s="638"/>
      <c r="S141" s="656">
        <f>K69</f>
        <v>1800</v>
      </c>
      <c r="T141" s="656"/>
      <c r="U141" s="656"/>
      <c r="V141" s="657" t="e">
        <f>#REF!</f>
        <v>#REF!</v>
      </c>
      <c r="W141" s="657"/>
      <c r="X141" s="657"/>
      <c r="Y141" s="657"/>
      <c r="Z141" s="657"/>
      <c r="AA141" s="657" t="e">
        <f>#REF!</f>
        <v>#REF!</v>
      </c>
      <c r="AB141" s="657"/>
      <c r="AC141" s="657"/>
      <c r="AD141" s="657"/>
      <c r="AE141" s="657"/>
      <c r="AF141" s="642" t="e">
        <f>AE71</f>
        <v>#VALUE!</v>
      </c>
      <c r="AG141" s="642"/>
      <c r="AH141" s="642"/>
      <c r="AI141" s="642"/>
      <c r="AJ141" s="644" t="e">
        <f t="shared" si="1"/>
        <v>#VALUE!</v>
      </c>
      <c r="AK141" s="644"/>
      <c r="AL141" s="644"/>
      <c r="AM141" s="644"/>
      <c r="AN141" s="644"/>
      <c r="AO141" s="644"/>
      <c r="AP141" s="644"/>
      <c r="AQ141" s="343" t="e">
        <f t="shared" si="2"/>
        <v>#REF!</v>
      </c>
      <c r="AR141" s="346"/>
      <c r="AS141" s="286"/>
      <c r="AT141" s="286"/>
      <c r="AU141" s="286"/>
      <c r="AV141" s="286"/>
      <c r="AW141" s="286"/>
      <c r="AX141" s="286"/>
      <c r="BD141" s="361" t="e">
        <f>AA130/20.8363</f>
        <v>#REF!</v>
      </c>
      <c r="BE141" s="286"/>
      <c r="BF141" s="352" t="e">
        <f>BD141*AF130</f>
        <v>#REF!</v>
      </c>
      <c r="BG141" s="286"/>
      <c r="BH141" s="286"/>
      <c r="BI141" s="286"/>
      <c r="BJ141" s="286"/>
    </row>
    <row r="142" spans="1:62" ht="13.7" customHeight="1" x14ac:dyDescent="0.25">
      <c r="A142" s="286"/>
      <c r="B142" s="286"/>
      <c r="C142" s="638" t="s">
        <v>423</v>
      </c>
      <c r="D142" s="638"/>
      <c r="E142" s="638"/>
      <c r="F142" s="638"/>
      <c r="G142" s="638"/>
      <c r="H142" s="638"/>
      <c r="I142" s="638"/>
      <c r="J142" s="638"/>
      <c r="K142" s="638"/>
      <c r="L142" s="638"/>
      <c r="M142" s="638"/>
      <c r="N142" s="638"/>
      <c r="O142" s="638"/>
      <c r="P142" s="638"/>
      <c r="Q142" s="638"/>
      <c r="R142" s="638"/>
      <c r="S142" s="656">
        <f>K62</f>
        <v>2700</v>
      </c>
      <c r="T142" s="656"/>
      <c r="U142" s="656"/>
      <c r="V142" s="657" t="e">
        <f>#REF!</f>
        <v>#REF!</v>
      </c>
      <c r="W142" s="657"/>
      <c r="X142" s="657"/>
      <c r="Y142" s="657"/>
      <c r="Z142" s="657"/>
      <c r="AA142" s="657" t="e">
        <f>#REF!</f>
        <v>#REF!</v>
      </c>
      <c r="AB142" s="657"/>
      <c r="AC142" s="657"/>
      <c r="AD142" s="657"/>
      <c r="AE142" s="657"/>
      <c r="AF142" s="642">
        <f>AE64</f>
        <v>0</v>
      </c>
      <c r="AG142" s="642"/>
      <c r="AH142" s="642"/>
      <c r="AI142" s="642"/>
      <c r="AJ142" s="644" t="e">
        <f t="shared" si="1"/>
        <v>#REF!</v>
      </c>
      <c r="AK142" s="644"/>
      <c r="AL142" s="644"/>
      <c r="AM142" s="644"/>
      <c r="AN142" s="644"/>
      <c r="AO142" s="644"/>
      <c r="AP142" s="644"/>
      <c r="AQ142" s="343" t="e">
        <f t="shared" si="2"/>
        <v>#REF!</v>
      </c>
      <c r="AR142" s="346"/>
      <c r="AS142" s="286"/>
      <c r="AT142" s="286"/>
      <c r="AU142" s="286"/>
      <c r="AV142" s="286"/>
      <c r="AW142" s="286"/>
      <c r="AX142" s="286"/>
      <c r="BD142" s="352"/>
      <c r="BE142" s="286"/>
      <c r="BF142" s="286"/>
      <c r="BG142" s="286"/>
      <c r="BH142" s="286"/>
      <c r="BI142" s="286"/>
      <c r="BJ142" s="286"/>
    </row>
    <row r="143" spans="1:62" ht="13.7" customHeight="1" x14ac:dyDescent="0.25">
      <c r="A143" s="286"/>
      <c r="B143" s="286"/>
      <c r="C143" s="638" t="s">
        <v>422</v>
      </c>
      <c r="D143" s="638"/>
      <c r="E143" s="638"/>
      <c r="F143" s="638"/>
      <c r="G143" s="638"/>
      <c r="H143" s="638"/>
      <c r="I143" s="638"/>
      <c r="J143" s="638"/>
      <c r="K143" s="638"/>
      <c r="L143" s="638"/>
      <c r="M143" s="638"/>
      <c r="N143" s="638"/>
      <c r="O143" s="638"/>
      <c r="P143" s="638"/>
      <c r="Q143" s="638"/>
      <c r="R143" s="638"/>
      <c r="S143" s="656">
        <f>K55</f>
        <v>1800</v>
      </c>
      <c r="T143" s="656"/>
      <c r="U143" s="656"/>
      <c r="V143" s="657" t="e">
        <f>#REF!</f>
        <v>#REF!</v>
      </c>
      <c r="W143" s="657"/>
      <c r="X143" s="657"/>
      <c r="Y143" s="657"/>
      <c r="Z143" s="657"/>
      <c r="AA143" s="657" t="e">
        <f>#REF!</f>
        <v>#REF!</v>
      </c>
      <c r="AB143" s="657"/>
      <c r="AC143" s="657"/>
      <c r="AD143" s="657"/>
      <c r="AE143" s="657"/>
      <c r="AF143" s="642" t="e">
        <f>AE57</f>
        <v>#VALUE!</v>
      </c>
      <c r="AG143" s="642"/>
      <c r="AH143" s="642"/>
      <c r="AI143" s="642"/>
      <c r="AJ143" s="644" t="e">
        <f t="shared" si="1"/>
        <v>#VALUE!</v>
      </c>
      <c r="AK143" s="644"/>
      <c r="AL143" s="644"/>
      <c r="AM143" s="644"/>
      <c r="AN143" s="644"/>
      <c r="AO143" s="644"/>
      <c r="AP143" s="644"/>
      <c r="AQ143" s="343" t="e">
        <f t="shared" si="2"/>
        <v>#REF!</v>
      </c>
      <c r="AR143" s="346"/>
      <c r="AS143" s="286"/>
      <c r="AT143" s="286"/>
      <c r="AU143" s="286"/>
      <c r="AV143" s="286"/>
      <c r="AW143" s="286"/>
      <c r="AX143" s="286"/>
      <c r="BD143" s="1" t="s">
        <v>472</v>
      </c>
      <c r="BE143" s="286"/>
      <c r="BF143" s="286"/>
      <c r="BG143" s="286"/>
      <c r="BH143" s="286"/>
      <c r="BI143" s="286"/>
      <c r="BJ143" s="286"/>
    </row>
    <row r="144" spans="1:62" ht="31.5" customHeight="1" x14ac:dyDescent="0.25">
      <c r="A144" s="286"/>
      <c r="B144" s="286"/>
      <c r="C144" s="638" t="s">
        <v>426</v>
      </c>
      <c r="D144" s="638"/>
      <c r="E144" s="638"/>
      <c r="F144" s="638"/>
      <c r="G144" s="638"/>
      <c r="H144" s="638"/>
      <c r="I144" s="638"/>
      <c r="J144" s="638"/>
      <c r="K144" s="638"/>
      <c r="L144" s="638"/>
      <c r="M144" s="638"/>
      <c r="N144" s="638"/>
      <c r="O144" s="638"/>
      <c r="P144" s="638"/>
      <c r="Q144" s="638"/>
      <c r="R144" s="638"/>
      <c r="S144" s="656">
        <f>K77</f>
        <v>100000</v>
      </c>
      <c r="T144" s="656"/>
      <c r="U144" s="656"/>
      <c r="V144" s="657" t="e">
        <f>#REF!</f>
        <v>#REF!</v>
      </c>
      <c r="W144" s="657"/>
      <c r="X144" s="657"/>
      <c r="Y144" s="657"/>
      <c r="Z144" s="657"/>
      <c r="AA144" s="657" t="e">
        <f>#REF!</f>
        <v>#REF!</v>
      </c>
      <c r="AB144" s="657"/>
      <c r="AC144" s="657"/>
      <c r="AD144" s="657"/>
      <c r="AE144" s="657"/>
      <c r="AF144" s="642">
        <f>AE79</f>
        <v>0</v>
      </c>
      <c r="AG144" s="642"/>
      <c r="AH144" s="642"/>
      <c r="AI144" s="642"/>
      <c r="AJ144" s="644" t="e">
        <f t="shared" si="1"/>
        <v>#REF!</v>
      </c>
      <c r="AK144" s="644"/>
      <c r="AL144" s="644"/>
      <c r="AM144" s="644"/>
      <c r="AN144" s="644"/>
      <c r="AO144" s="644"/>
      <c r="AP144" s="644"/>
      <c r="AQ144" s="343" t="e">
        <f t="shared" si="2"/>
        <v>#REF!</v>
      </c>
      <c r="AR144" s="346"/>
      <c r="AS144" s="286"/>
      <c r="AT144" s="286"/>
      <c r="AU144" s="286"/>
      <c r="AV144" s="286"/>
      <c r="AW144" s="286"/>
      <c r="AX144" s="286"/>
      <c r="AY144" s="286"/>
      <c r="AZ144" s="286"/>
      <c r="BA144" s="286"/>
      <c r="BB144" s="286"/>
      <c r="BC144" s="286"/>
      <c r="BD144" s="361" t="e">
        <f>BD141*AF130</f>
        <v>#REF!</v>
      </c>
      <c r="BE144" s="286"/>
      <c r="BF144" s="286"/>
      <c r="BG144" s="286"/>
      <c r="BH144" s="286"/>
      <c r="BI144" s="286"/>
      <c r="BJ144" s="286"/>
    </row>
    <row r="145" spans="1:57" ht="15" customHeight="1" x14ac:dyDescent="0.25">
      <c r="A145" s="286"/>
      <c r="B145" s="286"/>
      <c r="C145" s="650" t="s">
        <v>468</v>
      </c>
      <c r="D145" s="650"/>
      <c r="E145" s="650"/>
      <c r="F145" s="650"/>
      <c r="G145" s="650"/>
      <c r="H145" s="650"/>
      <c r="I145" s="650"/>
      <c r="J145" s="650"/>
      <c r="K145" s="650"/>
      <c r="L145" s="650"/>
      <c r="M145" s="650"/>
      <c r="N145" s="650"/>
      <c r="O145" s="650"/>
      <c r="P145" s="650"/>
      <c r="Q145" s="650"/>
      <c r="R145" s="650"/>
      <c r="S145" s="650"/>
      <c r="T145" s="650"/>
      <c r="U145" s="650"/>
      <c r="V145" s="651" t="e">
        <f>TRUNC(SUM(V139:Z144),2)</f>
        <v>#REF!</v>
      </c>
      <c r="W145" s="651"/>
      <c r="X145" s="651"/>
      <c r="Y145" s="651"/>
      <c r="Z145" s="651"/>
      <c r="AA145" s="652" t="e">
        <f>TRUNC(SUM(AA139:AE144),2)</f>
        <v>#REF!</v>
      </c>
      <c r="AB145" s="652"/>
      <c r="AC145" s="652"/>
      <c r="AD145" s="652"/>
      <c r="AE145" s="652"/>
      <c r="AF145" s="653"/>
      <c r="AG145" s="653"/>
      <c r="AH145" s="653"/>
      <c r="AI145" s="653"/>
      <c r="AJ145" s="654" t="e">
        <f>TRUNC(SUM(AJ139:AP144),2)</f>
        <v>#VALUE!</v>
      </c>
      <c r="AK145" s="654"/>
      <c r="AL145" s="654"/>
      <c r="AM145" s="654"/>
      <c r="AN145" s="654"/>
      <c r="AO145" s="654"/>
      <c r="AP145" s="654"/>
      <c r="AQ145" s="354" t="e">
        <f>TRUNC(SUM(AQ139:AQ144),2)</f>
        <v>#REF!</v>
      </c>
      <c r="AR145" s="354">
        <f>SUM(AR139:AR144)</f>
        <v>0</v>
      </c>
      <c r="AS145" s="286"/>
      <c r="AT145" s="286"/>
      <c r="AU145" s="286"/>
      <c r="AV145" s="286"/>
      <c r="AW145" s="286"/>
      <c r="AX145" s="286"/>
      <c r="AY145" s="286"/>
      <c r="AZ145" s="286"/>
      <c r="BA145" s="286"/>
      <c r="BB145" s="286"/>
      <c r="BC145" s="286"/>
      <c r="BD145" s="286"/>
      <c r="BE145" s="286"/>
    </row>
    <row r="146" spans="1:57" ht="15" customHeight="1" x14ac:dyDescent="0.25">
      <c r="A146" s="286"/>
      <c r="B146" s="286"/>
      <c r="C146" s="362"/>
      <c r="D146" s="357"/>
      <c r="E146" s="357"/>
      <c r="F146" s="357"/>
      <c r="G146" s="357"/>
      <c r="H146" s="655" t="s">
        <v>395</v>
      </c>
      <c r="I146" s="655"/>
      <c r="J146" s="655"/>
      <c r="K146" s="655"/>
      <c r="L146" s="655"/>
      <c r="M146" s="655"/>
      <c r="N146" s="655"/>
      <c r="O146" s="655"/>
      <c r="P146" s="655"/>
      <c r="Q146" s="655"/>
      <c r="R146" s="655"/>
      <c r="S146" s="363"/>
      <c r="T146" s="363"/>
      <c r="U146" s="363"/>
      <c r="V146" s="357"/>
      <c r="W146" s="357"/>
      <c r="X146" s="357"/>
      <c r="Y146" s="357"/>
      <c r="Z146" s="357"/>
      <c r="AA146" s="357"/>
      <c r="AB146" s="357"/>
      <c r="AC146" s="357"/>
      <c r="AD146" s="357"/>
      <c r="AE146" s="357"/>
      <c r="AF146" s="357"/>
      <c r="AG146" s="357"/>
      <c r="AH146" s="357"/>
      <c r="AI146" s="357"/>
      <c r="AJ146" s="357"/>
      <c r="AK146" s="357"/>
      <c r="AL146" s="357"/>
      <c r="AM146" s="357"/>
      <c r="AN146" s="357"/>
      <c r="AO146" s="357"/>
      <c r="AP146" s="357"/>
      <c r="AQ146" s="359"/>
      <c r="AR146" s="359"/>
      <c r="AS146" s="286"/>
      <c r="AT146" s="286"/>
      <c r="AU146" s="286"/>
      <c r="AV146" s="286"/>
      <c r="AW146" s="286"/>
      <c r="AX146" s="286"/>
      <c r="AY146" s="286"/>
      <c r="AZ146" s="286"/>
      <c r="BA146" s="286"/>
      <c r="BB146" s="286"/>
      <c r="BC146" s="286"/>
      <c r="BD146" s="286"/>
      <c r="BE146" s="286"/>
    </row>
    <row r="147" spans="1:57" ht="30.6" customHeight="1" x14ac:dyDescent="0.25">
      <c r="A147" s="286"/>
      <c r="B147" s="286"/>
      <c r="C147" s="659" t="s">
        <v>473</v>
      </c>
      <c r="D147" s="659"/>
      <c r="E147" s="659"/>
      <c r="F147" s="659"/>
      <c r="G147" s="659"/>
      <c r="H147" s="659"/>
      <c r="I147" s="659"/>
      <c r="J147" s="659"/>
      <c r="K147" s="659"/>
      <c r="L147" s="659"/>
      <c r="M147" s="659"/>
      <c r="N147" s="659"/>
      <c r="O147" s="659"/>
      <c r="P147" s="659"/>
      <c r="Q147" s="659"/>
      <c r="R147" s="659"/>
      <c r="S147" s="658">
        <f>K92</f>
        <v>130</v>
      </c>
      <c r="T147" s="658"/>
      <c r="U147" s="658"/>
      <c r="V147" s="657" t="e">
        <f>#REF!</f>
        <v>#REF!</v>
      </c>
      <c r="W147" s="657"/>
      <c r="X147" s="657"/>
      <c r="Y147" s="657"/>
      <c r="Z147" s="657"/>
      <c r="AA147" s="660" t="e">
        <f>#REF!</f>
        <v>#REF!</v>
      </c>
      <c r="AB147" s="660"/>
      <c r="AC147" s="660"/>
      <c r="AD147" s="660"/>
      <c r="AE147" s="660"/>
      <c r="AF147" s="642" t="e">
        <f>AZ94</f>
        <v>#VALUE!</v>
      </c>
      <c r="AG147" s="642"/>
      <c r="AH147" s="642"/>
      <c r="AI147" s="642"/>
      <c r="AJ147" s="644" t="e">
        <f>TRUNC((AA147/20.8363*AF147),2)</f>
        <v>#REF!</v>
      </c>
      <c r="AK147" s="644"/>
      <c r="AL147" s="644"/>
      <c r="AM147" s="644"/>
      <c r="AN147" s="644"/>
      <c r="AO147" s="644"/>
      <c r="AP147" s="644"/>
      <c r="AQ147" s="364" t="e">
        <f>AA147/S147/20.8363</f>
        <v>#REF!</v>
      </c>
      <c r="AR147" s="365"/>
      <c r="AS147" s="286"/>
      <c r="AT147" s="286"/>
      <c r="AU147" s="286"/>
      <c r="AV147" s="286"/>
      <c r="AW147" s="286"/>
      <c r="AX147" s="286"/>
      <c r="AY147" s="286"/>
      <c r="AZ147" s="286"/>
      <c r="BA147" s="286"/>
      <c r="BB147" s="286"/>
      <c r="BC147" s="286"/>
      <c r="BD147" s="286"/>
      <c r="BE147" s="286"/>
    </row>
    <row r="148" spans="1:57" ht="30.6" customHeight="1" x14ac:dyDescent="0.25">
      <c r="A148" s="286"/>
      <c r="B148" s="286"/>
      <c r="C148" s="638" t="s">
        <v>474</v>
      </c>
      <c r="D148" s="638"/>
      <c r="E148" s="638"/>
      <c r="F148" s="638"/>
      <c r="G148" s="638"/>
      <c r="H148" s="638"/>
      <c r="I148" s="638"/>
      <c r="J148" s="638"/>
      <c r="K148" s="638"/>
      <c r="L148" s="638"/>
      <c r="M148" s="638"/>
      <c r="N148" s="638"/>
      <c r="O148" s="638"/>
      <c r="P148" s="638"/>
      <c r="Q148" s="638"/>
      <c r="R148" s="638"/>
      <c r="S148" s="656">
        <f>K88</f>
        <v>380</v>
      </c>
      <c r="T148" s="656"/>
      <c r="U148" s="656"/>
      <c r="V148" s="657" t="e">
        <f>#REF!</f>
        <v>#REF!</v>
      </c>
      <c r="W148" s="657"/>
      <c r="X148" s="657"/>
      <c r="Y148" s="657"/>
      <c r="Z148" s="657"/>
      <c r="AA148" s="660" t="e">
        <f>#REF!</f>
        <v>#REF!</v>
      </c>
      <c r="AB148" s="660"/>
      <c r="AC148" s="660"/>
      <c r="AD148" s="660"/>
      <c r="AE148" s="660"/>
      <c r="AF148" s="642" t="e">
        <f>AZ90</f>
        <v>#VALUE!</v>
      </c>
      <c r="AG148" s="642"/>
      <c r="AH148" s="642"/>
      <c r="AI148" s="642"/>
      <c r="AJ148" s="644" t="e">
        <f>TRUNC((AA148/20.8363*AF148),2)</f>
        <v>#REF!</v>
      </c>
      <c r="AK148" s="644"/>
      <c r="AL148" s="644"/>
      <c r="AM148" s="644"/>
      <c r="AN148" s="644"/>
      <c r="AO148" s="644"/>
      <c r="AP148" s="644"/>
      <c r="AQ148" s="346" t="e">
        <f>AA148/S148/20.8363</f>
        <v>#REF!</v>
      </c>
      <c r="AR148" s="346"/>
      <c r="AS148" s="286"/>
      <c r="AT148" s="286"/>
      <c r="AU148" s="286"/>
      <c r="AV148" s="286"/>
      <c r="AW148" s="286"/>
      <c r="AX148" s="286"/>
      <c r="AY148" s="286"/>
      <c r="AZ148" s="286"/>
      <c r="BA148" s="286"/>
      <c r="BB148" s="286"/>
      <c r="BC148" s="286"/>
      <c r="BD148" s="286"/>
      <c r="BE148" s="286"/>
    </row>
    <row r="149" spans="1:57" ht="13.7" customHeight="1" x14ac:dyDescent="0.25">
      <c r="A149" s="286"/>
      <c r="B149" s="286"/>
      <c r="C149" s="638" t="s">
        <v>475</v>
      </c>
      <c r="D149" s="638"/>
      <c r="E149" s="638"/>
      <c r="F149" s="638"/>
      <c r="G149" s="638"/>
      <c r="H149" s="638"/>
      <c r="I149" s="638"/>
      <c r="J149" s="638"/>
      <c r="K149" s="638"/>
      <c r="L149" s="638"/>
      <c r="M149" s="638"/>
      <c r="N149" s="638"/>
      <c r="O149" s="638"/>
      <c r="P149" s="638"/>
      <c r="Q149" s="638"/>
      <c r="R149" s="638"/>
      <c r="S149" s="656">
        <f>K96</f>
        <v>300</v>
      </c>
      <c r="T149" s="656"/>
      <c r="U149" s="656"/>
      <c r="V149" s="657" t="e">
        <f>#REF!</f>
        <v>#REF!</v>
      </c>
      <c r="W149" s="657"/>
      <c r="X149" s="657"/>
      <c r="Y149" s="657"/>
      <c r="Z149" s="657"/>
      <c r="AA149" s="660" t="e">
        <f>#REF!</f>
        <v>#REF!</v>
      </c>
      <c r="AB149" s="660"/>
      <c r="AC149" s="660"/>
      <c r="AD149" s="660"/>
      <c r="AE149" s="660"/>
      <c r="AF149" s="642" t="e">
        <f>AZ98</f>
        <v>#VALUE!</v>
      </c>
      <c r="AG149" s="642"/>
      <c r="AH149" s="642"/>
      <c r="AI149" s="642"/>
      <c r="AJ149" s="644" t="e">
        <f>TRUNC((AA149/20.8363*AF149),2)</f>
        <v>#REF!</v>
      </c>
      <c r="AK149" s="644"/>
      <c r="AL149" s="644"/>
      <c r="AM149" s="644"/>
      <c r="AN149" s="644"/>
      <c r="AO149" s="644"/>
      <c r="AP149" s="644"/>
      <c r="AQ149" s="346" t="e">
        <f>AA149/S149/20.8363</f>
        <v>#REF!</v>
      </c>
      <c r="AR149" s="346"/>
      <c r="AS149" s="286"/>
      <c r="AT149" s="286"/>
      <c r="AU149" s="286"/>
      <c r="AV149" s="286"/>
      <c r="AW149" s="286"/>
      <c r="AX149" s="286"/>
      <c r="AY149" s="286"/>
      <c r="AZ149" s="286"/>
      <c r="BA149" s="286"/>
      <c r="BB149" s="286"/>
      <c r="BC149" s="286"/>
      <c r="BD149" s="286"/>
      <c r="BE149" s="286"/>
    </row>
    <row r="150" spans="1:57" ht="15" customHeight="1" x14ac:dyDescent="0.25">
      <c r="A150" s="286"/>
      <c r="B150" s="286"/>
      <c r="C150" s="650" t="s">
        <v>468</v>
      </c>
      <c r="D150" s="650"/>
      <c r="E150" s="650"/>
      <c r="F150" s="650"/>
      <c r="G150" s="650"/>
      <c r="H150" s="650"/>
      <c r="I150" s="650"/>
      <c r="J150" s="650"/>
      <c r="K150" s="650"/>
      <c r="L150" s="650"/>
      <c r="M150" s="650"/>
      <c r="N150" s="650"/>
      <c r="O150" s="650"/>
      <c r="P150" s="650"/>
      <c r="Q150" s="650"/>
      <c r="R150" s="650"/>
      <c r="S150" s="650"/>
      <c r="T150" s="650"/>
      <c r="U150" s="650"/>
      <c r="V150" s="651" t="e">
        <f>TRUNC(SUM(V147:Z149),2)</f>
        <v>#REF!</v>
      </c>
      <c r="W150" s="651"/>
      <c r="X150" s="651"/>
      <c r="Y150" s="651"/>
      <c r="Z150" s="651"/>
      <c r="AA150" s="652" t="e">
        <f>TRUNC(SUM(AA147:AE149),2)</f>
        <v>#REF!</v>
      </c>
      <c r="AB150" s="652"/>
      <c r="AC150" s="652"/>
      <c r="AD150" s="652"/>
      <c r="AE150" s="652"/>
      <c r="AF150" s="653"/>
      <c r="AG150" s="653"/>
      <c r="AH150" s="653"/>
      <c r="AI150" s="653"/>
      <c r="AJ150" s="654" t="e">
        <f>TRUNC(SUM(AJ147:AP149),2)</f>
        <v>#REF!</v>
      </c>
      <c r="AK150" s="654"/>
      <c r="AL150" s="654"/>
      <c r="AM150" s="654"/>
      <c r="AN150" s="654"/>
      <c r="AO150" s="654"/>
      <c r="AP150" s="654"/>
      <c r="AQ150" s="354" t="e">
        <f>TRUNC(SUM(AQ147:AQ149),2)</f>
        <v>#REF!</v>
      </c>
      <c r="AR150" s="354">
        <f>SUM(AR147:AR149)</f>
        <v>0</v>
      </c>
      <c r="AS150" s="286"/>
      <c r="AT150" s="286"/>
      <c r="AU150" s="286"/>
      <c r="AV150" s="286"/>
      <c r="AW150" s="286"/>
      <c r="AX150" s="286"/>
      <c r="AY150" s="286"/>
      <c r="AZ150" s="286"/>
      <c r="BA150" s="286"/>
      <c r="BB150" s="286"/>
      <c r="BC150" s="286"/>
      <c r="BD150" s="286"/>
      <c r="BE150" s="286"/>
    </row>
    <row r="151" spans="1:57" ht="15" customHeight="1" x14ac:dyDescent="0.25">
      <c r="A151" s="286"/>
      <c r="B151" s="286"/>
      <c r="C151" s="661" t="s">
        <v>440</v>
      </c>
      <c r="D151" s="661"/>
      <c r="E151" s="661"/>
      <c r="F151" s="661"/>
      <c r="G151" s="661"/>
      <c r="H151" s="661"/>
      <c r="I151" s="661"/>
      <c r="J151" s="661"/>
      <c r="K151" s="661"/>
      <c r="L151" s="661"/>
      <c r="M151" s="661"/>
      <c r="N151" s="661"/>
      <c r="O151" s="661"/>
      <c r="P151" s="661"/>
      <c r="Q151" s="661"/>
      <c r="R151" s="661"/>
      <c r="S151" s="662"/>
      <c r="T151" s="662"/>
      <c r="U151" s="662"/>
      <c r="V151" s="663"/>
      <c r="W151" s="663"/>
      <c r="X151" s="663"/>
      <c r="Y151" s="663"/>
      <c r="Z151" s="663"/>
      <c r="AA151" s="664"/>
      <c r="AB151" s="664"/>
      <c r="AC151" s="664"/>
      <c r="AD151" s="664"/>
      <c r="AE151" s="664"/>
      <c r="AF151" s="663"/>
      <c r="AG151" s="663"/>
      <c r="AH151" s="663"/>
      <c r="AI151" s="663"/>
      <c r="AJ151" s="665" t="e">
        <f>SUM(AJ153)</f>
        <v>#REF!</v>
      </c>
      <c r="AK151" s="665"/>
      <c r="AL151" s="665"/>
      <c r="AM151" s="665"/>
      <c r="AN151" s="665"/>
      <c r="AO151" s="665"/>
      <c r="AP151" s="665"/>
      <c r="AQ151" s="663"/>
      <c r="AR151" s="663"/>
      <c r="AS151" s="286"/>
      <c r="AT151" s="286"/>
      <c r="AU151" s="286"/>
      <c r="AV151" s="286"/>
      <c r="AW151" s="286"/>
      <c r="AX151" s="286"/>
      <c r="AY151" s="286"/>
      <c r="AZ151" s="286"/>
      <c r="BA151" s="286"/>
      <c r="BB151" s="286"/>
      <c r="BC151" s="286"/>
      <c r="BD151" s="286"/>
      <c r="BE151" s="286"/>
    </row>
    <row r="152" spans="1:57" x14ac:dyDescent="0.25">
      <c r="A152" s="286"/>
      <c r="B152" s="286"/>
      <c r="C152" s="661"/>
      <c r="D152" s="661"/>
      <c r="E152" s="661"/>
      <c r="F152" s="661"/>
      <c r="G152" s="661"/>
      <c r="H152" s="661"/>
      <c r="I152" s="661"/>
      <c r="J152" s="661"/>
      <c r="K152" s="661"/>
      <c r="L152" s="661"/>
      <c r="M152" s="661"/>
      <c r="N152" s="661"/>
      <c r="O152" s="661"/>
      <c r="P152" s="661"/>
      <c r="Q152" s="661"/>
      <c r="R152" s="661"/>
      <c r="S152" s="662"/>
      <c r="T152" s="662"/>
      <c r="U152" s="662"/>
      <c r="V152" s="663"/>
      <c r="W152" s="663"/>
      <c r="X152" s="663"/>
      <c r="Y152" s="663"/>
      <c r="Z152" s="663"/>
      <c r="AA152" s="664"/>
      <c r="AB152" s="664"/>
      <c r="AC152" s="664"/>
      <c r="AD152" s="664"/>
      <c r="AE152" s="664"/>
      <c r="AF152" s="663"/>
      <c r="AG152" s="663"/>
      <c r="AH152" s="663"/>
      <c r="AI152" s="663"/>
      <c r="AJ152" s="665"/>
      <c r="AK152" s="665"/>
      <c r="AL152" s="665"/>
      <c r="AM152" s="665"/>
      <c r="AN152" s="665"/>
      <c r="AO152" s="665"/>
      <c r="AP152" s="665"/>
      <c r="AQ152" s="663"/>
      <c r="AR152" s="663"/>
      <c r="AS152" s="286"/>
      <c r="AT152" s="286"/>
      <c r="AU152" s="286"/>
      <c r="AV152" s="286"/>
      <c r="AW152" s="286"/>
      <c r="AX152" s="286"/>
      <c r="AY152" s="286"/>
      <c r="AZ152" s="286"/>
      <c r="BA152" s="286"/>
      <c r="BB152" s="286"/>
      <c r="BC152" s="286"/>
      <c r="BD152" s="286"/>
      <c r="BE152" s="286"/>
    </row>
    <row r="153" spans="1:57" ht="15" customHeight="1" x14ac:dyDescent="0.25">
      <c r="A153" s="286"/>
      <c r="B153" s="286"/>
      <c r="C153" s="638" t="s">
        <v>396</v>
      </c>
      <c r="D153" s="638"/>
      <c r="E153" s="638"/>
      <c r="F153" s="638"/>
      <c r="G153" s="638"/>
      <c r="H153" s="638"/>
      <c r="I153" s="638"/>
      <c r="J153" s="638"/>
      <c r="K153" s="638"/>
      <c r="L153" s="638"/>
      <c r="M153" s="638"/>
      <c r="N153" s="638"/>
      <c r="O153" s="638"/>
      <c r="P153" s="638"/>
      <c r="Q153" s="638"/>
      <c r="R153" s="638"/>
      <c r="S153" s="639">
        <f>K104</f>
        <v>160</v>
      </c>
      <c r="T153" s="639"/>
      <c r="U153" s="639"/>
      <c r="V153" s="666" t="e">
        <f>#REF!</f>
        <v>#REF!</v>
      </c>
      <c r="W153" s="666"/>
      <c r="X153" s="666"/>
      <c r="Y153" s="666"/>
      <c r="Z153" s="666"/>
      <c r="AA153" s="667" t="e">
        <f>#REF!</f>
        <v>#REF!</v>
      </c>
      <c r="AB153" s="667"/>
      <c r="AC153" s="667"/>
      <c r="AD153" s="667"/>
      <c r="AE153" s="667"/>
      <c r="AF153" s="645">
        <f>AZ106</f>
        <v>0</v>
      </c>
      <c r="AG153" s="645"/>
      <c r="AH153" s="645"/>
      <c r="AI153" s="645"/>
      <c r="AJ153" s="668" t="e">
        <f>TRUNC((AA153/20.8363*AF153),2)</f>
        <v>#REF!</v>
      </c>
      <c r="AK153" s="668"/>
      <c r="AL153" s="668"/>
      <c r="AM153" s="668"/>
      <c r="AN153" s="668"/>
      <c r="AO153" s="668"/>
      <c r="AP153" s="668"/>
      <c r="AQ153" s="643"/>
      <c r="AR153" s="643"/>
      <c r="AS153" s="286"/>
      <c r="AT153" s="286"/>
      <c r="AU153" s="286"/>
      <c r="AV153" s="286"/>
      <c r="AW153" s="286"/>
      <c r="AX153" s="286"/>
      <c r="AY153" s="286"/>
      <c r="AZ153" s="286"/>
      <c r="BA153" s="286"/>
      <c r="BB153" s="286"/>
      <c r="BC153" s="286"/>
      <c r="BD153" s="286"/>
      <c r="BE153" s="286"/>
    </row>
    <row r="154" spans="1:57" x14ac:dyDescent="0.25">
      <c r="A154" s="286"/>
      <c r="B154" s="286"/>
      <c r="C154" s="638"/>
      <c r="D154" s="638"/>
      <c r="E154" s="638"/>
      <c r="F154" s="638"/>
      <c r="G154" s="638"/>
      <c r="H154" s="638"/>
      <c r="I154" s="638"/>
      <c r="J154" s="638"/>
      <c r="K154" s="638"/>
      <c r="L154" s="638"/>
      <c r="M154" s="638"/>
      <c r="N154" s="638"/>
      <c r="O154" s="638"/>
      <c r="P154" s="638"/>
      <c r="Q154" s="638"/>
      <c r="R154" s="638"/>
      <c r="S154" s="639"/>
      <c r="T154" s="639"/>
      <c r="U154" s="639"/>
      <c r="V154" s="666"/>
      <c r="W154" s="666"/>
      <c r="X154" s="666"/>
      <c r="Y154" s="666"/>
      <c r="Z154" s="666"/>
      <c r="AA154" s="667"/>
      <c r="AB154" s="667"/>
      <c r="AC154" s="667"/>
      <c r="AD154" s="667"/>
      <c r="AE154" s="667"/>
      <c r="AF154" s="645"/>
      <c r="AG154" s="645"/>
      <c r="AH154" s="645"/>
      <c r="AI154" s="645"/>
      <c r="AJ154" s="668"/>
      <c r="AK154" s="668"/>
      <c r="AL154" s="668"/>
      <c r="AM154" s="668"/>
      <c r="AN154" s="668"/>
      <c r="AO154" s="668"/>
      <c r="AP154" s="668"/>
      <c r="AQ154" s="643"/>
      <c r="AR154" s="643"/>
      <c r="AS154" s="286"/>
      <c r="AT154" s="286"/>
      <c r="AU154" s="286"/>
      <c r="AV154" s="286"/>
      <c r="AW154" s="286"/>
      <c r="AX154" s="286"/>
      <c r="AY154" s="286"/>
      <c r="AZ154" s="286"/>
      <c r="BA154" s="286"/>
      <c r="BB154" s="286"/>
      <c r="BC154" s="286"/>
      <c r="BD154" s="286"/>
      <c r="BE154" s="286"/>
    </row>
    <row r="155" spans="1:57" ht="15" customHeight="1" x14ac:dyDescent="0.25">
      <c r="A155" s="286"/>
      <c r="B155" s="286"/>
      <c r="C155" s="650" t="s">
        <v>468</v>
      </c>
      <c r="D155" s="650"/>
      <c r="E155" s="650"/>
      <c r="F155" s="650"/>
      <c r="G155" s="650"/>
      <c r="H155" s="650"/>
      <c r="I155" s="650"/>
      <c r="J155" s="650"/>
      <c r="K155" s="650"/>
      <c r="L155" s="650"/>
      <c r="M155" s="650"/>
      <c r="N155" s="650"/>
      <c r="O155" s="650"/>
      <c r="P155" s="650"/>
      <c r="Q155" s="650"/>
      <c r="R155" s="650"/>
      <c r="S155" s="650"/>
      <c r="T155" s="650"/>
      <c r="U155" s="650"/>
      <c r="V155" s="651" t="e">
        <f>SUM(V152:Z154)</f>
        <v>#REF!</v>
      </c>
      <c r="W155" s="651"/>
      <c r="X155" s="651"/>
      <c r="Y155" s="651"/>
      <c r="Z155" s="651"/>
      <c r="AA155" s="652" t="e">
        <f>TRUNC(SUM(AA153:AA153),2)</f>
        <v>#REF!</v>
      </c>
      <c r="AB155" s="652"/>
      <c r="AC155" s="652"/>
      <c r="AD155" s="652"/>
      <c r="AE155" s="652"/>
      <c r="AF155" s="653"/>
      <c r="AG155" s="653"/>
      <c r="AH155" s="653"/>
      <c r="AI155" s="653"/>
      <c r="AJ155" s="654" t="e">
        <f>AJ153</f>
        <v>#REF!</v>
      </c>
      <c r="AK155" s="654"/>
      <c r="AL155" s="654"/>
      <c r="AM155" s="654"/>
      <c r="AN155" s="654"/>
      <c r="AO155" s="654"/>
      <c r="AP155" s="654"/>
      <c r="AQ155" s="366">
        <f>AQ153</f>
        <v>0</v>
      </c>
      <c r="AR155" s="366"/>
      <c r="AS155" s="286"/>
      <c r="AT155" s="286"/>
      <c r="AU155" s="286"/>
      <c r="AV155" s="286"/>
      <c r="AW155" s="286"/>
      <c r="AX155" s="286"/>
      <c r="AY155" s="286"/>
      <c r="AZ155" s="286"/>
      <c r="BA155" s="286"/>
      <c r="BB155" s="286"/>
      <c r="BC155" s="286"/>
      <c r="BD155" s="286"/>
      <c r="BE155" s="286"/>
    </row>
    <row r="156" spans="1:57" ht="15" customHeight="1" x14ac:dyDescent="0.25">
      <c r="A156" s="286"/>
      <c r="B156" s="286"/>
      <c r="C156" s="669" t="s">
        <v>476</v>
      </c>
      <c r="D156" s="669"/>
      <c r="E156" s="669"/>
      <c r="F156" s="669"/>
      <c r="G156" s="669"/>
      <c r="H156" s="669"/>
      <c r="I156" s="669"/>
      <c r="J156" s="669"/>
      <c r="K156" s="669"/>
      <c r="L156" s="669"/>
      <c r="M156" s="669"/>
      <c r="N156" s="669"/>
      <c r="O156" s="669"/>
      <c r="P156" s="669"/>
      <c r="Q156" s="669"/>
      <c r="R156" s="669"/>
      <c r="S156" s="662"/>
      <c r="T156" s="662"/>
      <c r="U156" s="662"/>
      <c r="V156" s="663"/>
      <c r="W156" s="663"/>
      <c r="X156" s="663"/>
      <c r="Y156" s="663"/>
      <c r="Z156" s="663"/>
      <c r="AA156" s="664"/>
      <c r="AB156" s="664"/>
      <c r="AC156" s="664"/>
      <c r="AD156" s="664"/>
      <c r="AE156" s="664"/>
      <c r="AF156" s="663"/>
      <c r="AG156" s="663"/>
      <c r="AH156" s="663"/>
      <c r="AI156" s="663"/>
      <c r="AJ156" s="665"/>
      <c r="AK156" s="665"/>
      <c r="AL156" s="665"/>
      <c r="AM156" s="665"/>
      <c r="AN156" s="665"/>
      <c r="AO156" s="665"/>
      <c r="AP156" s="665"/>
      <c r="AQ156" s="663"/>
      <c r="AR156" s="663"/>
      <c r="AS156" s="286"/>
      <c r="AT156" s="286"/>
      <c r="AU156" s="286"/>
      <c r="AV156" s="286"/>
      <c r="AW156" s="286"/>
      <c r="AX156" s="286"/>
      <c r="AY156" s="286"/>
      <c r="AZ156" s="286"/>
      <c r="BA156" s="286"/>
      <c r="BB156" s="286"/>
      <c r="BC156" s="286"/>
      <c r="BD156" s="286"/>
      <c r="BE156" s="286"/>
    </row>
    <row r="157" spans="1:57" x14ac:dyDescent="0.25">
      <c r="A157" s="286"/>
      <c r="B157" s="286"/>
      <c r="C157" s="669"/>
      <c r="D157" s="669"/>
      <c r="E157" s="669"/>
      <c r="F157" s="669"/>
      <c r="G157" s="669"/>
      <c r="H157" s="669"/>
      <c r="I157" s="669"/>
      <c r="J157" s="669"/>
      <c r="K157" s="669"/>
      <c r="L157" s="669"/>
      <c r="M157" s="669"/>
      <c r="N157" s="669"/>
      <c r="O157" s="669"/>
      <c r="P157" s="669"/>
      <c r="Q157" s="669"/>
      <c r="R157" s="669"/>
      <c r="S157" s="662"/>
      <c r="T157" s="662"/>
      <c r="U157" s="662"/>
      <c r="V157" s="663"/>
      <c r="W157" s="663"/>
      <c r="X157" s="663"/>
      <c r="Y157" s="663"/>
      <c r="Z157" s="663"/>
      <c r="AA157" s="664"/>
      <c r="AB157" s="664"/>
      <c r="AC157" s="664"/>
      <c r="AD157" s="664"/>
      <c r="AE157" s="664"/>
      <c r="AF157" s="663"/>
      <c r="AG157" s="663"/>
      <c r="AH157" s="663"/>
      <c r="AI157" s="663"/>
      <c r="AJ157" s="665"/>
      <c r="AK157" s="665"/>
      <c r="AL157" s="665"/>
      <c r="AM157" s="665"/>
      <c r="AN157" s="665"/>
      <c r="AO157" s="665"/>
      <c r="AP157" s="665"/>
      <c r="AQ157" s="663"/>
      <c r="AR157" s="663"/>
      <c r="AS157" s="286"/>
      <c r="AT157" s="286"/>
      <c r="AU157" s="286"/>
      <c r="AV157" s="286"/>
      <c r="AW157" s="286"/>
      <c r="AX157" s="286"/>
      <c r="AY157" s="286"/>
      <c r="AZ157" s="286"/>
      <c r="BA157" s="286"/>
      <c r="BB157" s="286"/>
      <c r="BC157" s="286"/>
      <c r="BD157" s="286"/>
      <c r="BE157" s="286"/>
    </row>
    <row r="158" spans="1:57" ht="13.7" customHeight="1" x14ac:dyDescent="0.25">
      <c r="A158" s="286"/>
      <c r="B158" s="286"/>
      <c r="C158" s="638" t="s">
        <v>477</v>
      </c>
      <c r="D158" s="638"/>
      <c r="E158" s="638"/>
      <c r="F158" s="638"/>
      <c r="G158" s="638"/>
      <c r="H158" s="638"/>
      <c r="I158" s="638"/>
      <c r="J158" s="638"/>
      <c r="K158" s="638"/>
      <c r="L158" s="638"/>
      <c r="M158" s="638"/>
      <c r="N158" s="638"/>
      <c r="O158" s="638"/>
      <c r="P158" s="638"/>
      <c r="Q158" s="638"/>
      <c r="R158" s="638"/>
      <c r="S158" s="656">
        <f>K111</f>
        <v>450</v>
      </c>
      <c r="T158" s="656"/>
      <c r="U158" s="656"/>
      <c r="V158" s="657" t="e">
        <f>#REF!</f>
        <v>#REF!</v>
      </c>
      <c r="W158" s="657"/>
      <c r="X158" s="657"/>
      <c r="Y158" s="657"/>
      <c r="Z158" s="657"/>
      <c r="AA158" s="660" t="e">
        <f>#REF!</f>
        <v>#REF!</v>
      </c>
      <c r="AB158" s="660"/>
      <c r="AC158" s="660"/>
      <c r="AD158" s="660"/>
      <c r="AE158" s="660"/>
      <c r="AF158" s="642">
        <f>AE113</f>
        <v>0</v>
      </c>
      <c r="AG158" s="642"/>
      <c r="AH158" s="642"/>
      <c r="AI158" s="642"/>
      <c r="AJ158" s="670" t="e">
        <f>TRUNC(AA158/20.8363*AF158)</f>
        <v>#REF!</v>
      </c>
      <c r="AK158" s="670"/>
      <c r="AL158" s="670"/>
      <c r="AM158" s="670"/>
      <c r="AN158" s="670"/>
      <c r="AO158" s="670"/>
      <c r="AP158" s="670"/>
      <c r="AQ158" s="367" t="e">
        <f>AA158/S158/20.8363</f>
        <v>#REF!</v>
      </c>
      <c r="AR158" s="367"/>
      <c r="AS158" s="286"/>
      <c r="AT158" s="286"/>
      <c r="AU158" s="286"/>
      <c r="AV158" s="286"/>
      <c r="AW158" s="286"/>
      <c r="AX158" s="286"/>
      <c r="AY158" s="286"/>
      <c r="AZ158" s="286"/>
      <c r="BA158" s="286"/>
      <c r="BB158" s="286"/>
      <c r="BC158" s="286"/>
      <c r="BD158" s="286"/>
      <c r="BE158" s="286"/>
    </row>
    <row r="159" spans="1:57" ht="30" customHeight="1" x14ac:dyDescent="0.25">
      <c r="A159" s="286"/>
      <c r="B159" s="286"/>
      <c r="C159" s="638" t="s">
        <v>478</v>
      </c>
      <c r="D159" s="638"/>
      <c r="E159" s="638"/>
      <c r="F159" s="638"/>
      <c r="G159" s="638"/>
      <c r="H159" s="638"/>
      <c r="I159" s="638"/>
      <c r="J159" s="638"/>
      <c r="K159" s="638"/>
      <c r="L159" s="638"/>
      <c r="M159" s="638"/>
      <c r="N159" s="638"/>
      <c r="O159" s="638"/>
      <c r="P159" s="638"/>
      <c r="Q159" s="638"/>
      <c r="R159" s="638"/>
      <c r="S159" s="656">
        <f>K115</f>
        <v>450</v>
      </c>
      <c r="T159" s="656"/>
      <c r="U159" s="656"/>
      <c r="V159" s="657" t="e">
        <f>#REF!</f>
        <v>#REF!</v>
      </c>
      <c r="W159" s="657"/>
      <c r="X159" s="657"/>
      <c r="Y159" s="657"/>
      <c r="Z159" s="657"/>
      <c r="AA159" s="660" t="e">
        <f>#REF!</f>
        <v>#REF!</v>
      </c>
      <c r="AB159" s="660"/>
      <c r="AC159" s="660"/>
      <c r="AD159" s="660"/>
      <c r="AE159" s="660"/>
      <c r="AF159" s="642">
        <f>AE117</f>
        <v>0</v>
      </c>
      <c r="AG159" s="642"/>
      <c r="AH159" s="642"/>
      <c r="AI159" s="642"/>
      <c r="AJ159" s="644" t="e">
        <f>TRUNC(AA159/20.8363*AF159)</f>
        <v>#REF!</v>
      </c>
      <c r="AK159" s="644"/>
      <c r="AL159" s="644"/>
      <c r="AM159" s="644"/>
      <c r="AN159" s="644"/>
      <c r="AO159" s="644"/>
      <c r="AP159" s="644"/>
      <c r="AQ159" s="368" t="e">
        <f>AA159/S159/20.8363</f>
        <v>#REF!</v>
      </c>
      <c r="AR159" s="367"/>
      <c r="AS159" s="286"/>
      <c r="AT159" s="286"/>
      <c r="AU159" s="286"/>
      <c r="AV159" s="286"/>
      <c r="AW159" s="286"/>
      <c r="AX159" s="286"/>
      <c r="AY159" s="286"/>
      <c r="AZ159" s="286"/>
      <c r="BA159" s="286"/>
      <c r="BB159" s="286"/>
      <c r="BC159" s="286"/>
      <c r="BD159" s="286"/>
      <c r="BE159" s="286"/>
    </row>
    <row r="160" spans="1:57" ht="15" customHeight="1" x14ac:dyDescent="0.25">
      <c r="A160" s="286"/>
      <c r="B160" s="286"/>
      <c r="C160" s="650" t="s">
        <v>468</v>
      </c>
      <c r="D160" s="650"/>
      <c r="E160" s="650"/>
      <c r="F160" s="650"/>
      <c r="G160" s="650"/>
      <c r="H160" s="650"/>
      <c r="I160" s="650"/>
      <c r="J160" s="650"/>
      <c r="K160" s="650"/>
      <c r="L160" s="650"/>
      <c r="M160" s="650"/>
      <c r="N160" s="650"/>
      <c r="O160" s="650"/>
      <c r="P160" s="650"/>
      <c r="Q160" s="650"/>
      <c r="R160" s="650"/>
      <c r="S160" s="650"/>
      <c r="T160" s="650"/>
      <c r="U160" s="650"/>
      <c r="V160" s="651" t="e">
        <f>TRUNC(SUM(V137+V145+V150+V155),2)</f>
        <v>#REF!</v>
      </c>
      <c r="W160" s="651"/>
      <c r="X160" s="651"/>
      <c r="Y160" s="651"/>
      <c r="Z160" s="651"/>
      <c r="AA160" s="652" t="e">
        <f>TRUNC(SUM(AA137+AA145+AA150+AA155),2)</f>
        <v>#REF!</v>
      </c>
      <c r="AB160" s="652"/>
      <c r="AC160" s="652"/>
      <c r="AD160" s="652"/>
      <c r="AE160" s="652"/>
      <c r="AF160" s="653"/>
      <c r="AG160" s="653"/>
      <c r="AH160" s="653"/>
      <c r="AI160" s="653"/>
      <c r="AJ160" s="654" t="e">
        <f>TRUNC(SUM(AJ157:AP159),2)</f>
        <v>#REF!</v>
      </c>
      <c r="AK160" s="654"/>
      <c r="AL160" s="654"/>
      <c r="AM160" s="654"/>
      <c r="AN160" s="654"/>
      <c r="AO160" s="654"/>
      <c r="AP160" s="654"/>
      <c r="AQ160" s="369" t="e">
        <f>TRUNC(SUM(AQ137+AQ145+AQ150),2)</f>
        <v>#REF!</v>
      </c>
      <c r="AR160" s="369" t="e">
        <f>AR137</f>
        <v>#REF!</v>
      </c>
      <c r="AS160" s="286"/>
      <c r="AT160" s="286"/>
      <c r="AU160" s="286"/>
      <c r="AV160" s="286"/>
      <c r="AW160" s="286"/>
      <c r="AX160" s="286"/>
      <c r="AY160" s="286"/>
      <c r="AZ160" s="286"/>
      <c r="BA160" s="286"/>
      <c r="BB160" s="286"/>
      <c r="BC160" s="286"/>
      <c r="BD160" s="286"/>
      <c r="BE160" s="286"/>
    </row>
    <row r="161" spans="1:57" ht="15" customHeight="1" x14ac:dyDescent="0.25">
      <c r="A161" s="286"/>
      <c r="B161" s="286"/>
      <c r="C161" s="671" t="s">
        <v>479</v>
      </c>
      <c r="D161" s="671"/>
      <c r="E161" s="671"/>
      <c r="F161" s="671"/>
      <c r="G161" s="671"/>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1"/>
      <c r="AE161" s="671"/>
      <c r="AF161" s="671"/>
      <c r="AG161" s="671"/>
      <c r="AH161" s="671"/>
      <c r="AI161" s="671"/>
      <c r="AJ161" s="672" t="e">
        <f>AJ137+AJ145+AJ150+AJ155+AJ160</f>
        <v>#REF!</v>
      </c>
      <c r="AK161" s="672"/>
      <c r="AL161" s="672"/>
      <c r="AM161" s="672"/>
      <c r="AN161" s="672"/>
      <c r="AO161" s="672"/>
      <c r="AP161" s="672"/>
      <c r="AQ161" s="673"/>
      <c r="AR161" s="673"/>
      <c r="AS161" s="286"/>
      <c r="AT161" s="286"/>
      <c r="AU161" s="286"/>
      <c r="AV161" s="286"/>
      <c r="AW161" s="286"/>
      <c r="AX161" s="286"/>
      <c r="AY161" s="286"/>
      <c r="AZ161" s="286"/>
      <c r="BA161" s="286"/>
      <c r="BB161" s="286"/>
      <c r="BC161" s="286"/>
      <c r="BD161" s="286"/>
      <c r="BE161" s="286"/>
    </row>
    <row r="162" spans="1:57" ht="15" customHeight="1" x14ac:dyDescent="0.25">
      <c r="A162" s="286"/>
      <c r="B162" s="286"/>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2"/>
      <c r="AK162" s="672"/>
      <c r="AL162" s="672"/>
      <c r="AM162" s="672"/>
      <c r="AN162" s="672"/>
      <c r="AO162" s="672"/>
      <c r="AP162" s="672"/>
      <c r="AQ162" s="673"/>
      <c r="AR162" s="673"/>
      <c r="AS162" s="286"/>
      <c r="AT162" s="286"/>
      <c r="AU162" s="286"/>
      <c r="AV162" s="286"/>
      <c r="AW162" s="286"/>
      <c r="AX162" s="286"/>
      <c r="AY162" s="286"/>
      <c r="AZ162" s="286"/>
      <c r="BA162" s="286"/>
      <c r="BB162" s="286"/>
      <c r="BC162" s="286"/>
      <c r="BD162" s="286"/>
      <c r="BE162" s="286"/>
    </row>
    <row r="163" spans="1:57" ht="15" customHeight="1" x14ac:dyDescent="0.25">
      <c r="A163" s="286"/>
      <c r="B163" s="286"/>
      <c r="C163" s="671" t="s">
        <v>480</v>
      </c>
      <c r="D163" s="671"/>
      <c r="E163" s="671"/>
      <c r="F163" s="671"/>
      <c r="G163" s="671"/>
      <c r="H163" s="671"/>
      <c r="I163" s="671"/>
      <c r="J163" s="671"/>
      <c r="K163" s="671"/>
      <c r="L163" s="671"/>
      <c r="M163" s="671"/>
      <c r="N163" s="671"/>
      <c r="O163" s="671"/>
      <c r="P163" s="671"/>
      <c r="Q163" s="671"/>
      <c r="R163" s="671"/>
      <c r="S163" s="671"/>
      <c r="T163" s="671"/>
      <c r="U163" s="671"/>
      <c r="V163" s="671"/>
      <c r="W163" s="671"/>
      <c r="X163" s="671"/>
      <c r="Y163" s="671"/>
      <c r="Z163" s="671"/>
      <c r="AA163" s="671"/>
      <c r="AB163" s="671"/>
      <c r="AC163" s="671"/>
      <c r="AD163" s="671"/>
      <c r="AE163" s="671"/>
      <c r="AF163" s="671"/>
      <c r="AG163" s="671"/>
      <c r="AH163" s="671"/>
      <c r="AI163" s="671"/>
      <c r="AJ163" s="677" t="e">
        <f>AJ161*6</f>
        <v>#REF!</v>
      </c>
      <c r="AK163" s="677"/>
      <c r="AL163" s="677"/>
      <c r="AM163" s="677"/>
      <c r="AN163" s="677"/>
      <c r="AO163" s="677"/>
      <c r="AP163" s="677"/>
      <c r="AQ163" s="673"/>
      <c r="AR163" s="673"/>
      <c r="AS163" s="286"/>
      <c r="AT163" s="286"/>
      <c r="AU163" s="286"/>
      <c r="AV163" s="286"/>
      <c r="AW163" s="286"/>
      <c r="AX163" s="286"/>
      <c r="AY163" s="286"/>
      <c r="AZ163" s="286"/>
      <c r="BA163" s="286"/>
      <c r="BB163" s="286"/>
      <c r="BC163" s="286"/>
      <c r="BD163" s="286"/>
      <c r="BE163" s="286"/>
    </row>
    <row r="164" spans="1:57" ht="15" customHeight="1" x14ac:dyDescent="0.25">
      <c r="A164" s="286"/>
      <c r="B164" s="286"/>
      <c r="C164" s="671"/>
      <c r="D164" s="671"/>
      <c r="E164" s="671"/>
      <c r="F164" s="671"/>
      <c r="G164" s="671"/>
      <c r="H164" s="671"/>
      <c r="I164" s="671"/>
      <c r="J164" s="671"/>
      <c r="K164" s="671"/>
      <c r="L164" s="671"/>
      <c r="M164" s="671"/>
      <c r="N164" s="671"/>
      <c r="O164" s="671"/>
      <c r="P164" s="671"/>
      <c r="Q164" s="671"/>
      <c r="R164" s="671"/>
      <c r="S164" s="671"/>
      <c r="T164" s="671"/>
      <c r="U164" s="671"/>
      <c r="V164" s="671"/>
      <c r="W164" s="671"/>
      <c r="X164" s="671"/>
      <c r="Y164" s="671"/>
      <c r="Z164" s="671"/>
      <c r="AA164" s="671"/>
      <c r="AB164" s="671"/>
      <c r="AC164" s="671"/>
      <c r="AD164" s="671"/>
      <c r="AE164" s="671"/>
      <c r="AF164" s="671"/>
      <c r="AG164" s="671"/>
      <c r="AH164" s="671"/>
      <c r="AI164" s="671"/>
      <c r="AJ164" s="677"/>
      <c r="AK164" s="677"/>
      <c r="AL164" s="677"/>
      <c r="AM164" s="677"/>
      <c r="AN164" s="677"/>
      <c r="AO164" s="677"/>
      <c r="AP164" s="677"/>
      <c r="AQ164" s="673"/>
      <c r="AR164" s="673"/>
      <c r="AS164" s="286"/>
      <c r="AT164" s="286"/>
      <c r="AU164" s="286"/>
      <c r="AV164" s="286"/>
      <c r="AW164" s="286"/>
      <c r="AX164" s="286"/>
      <c r="AY164" s="286"/>
      <c r="AZ164" s="286"/>
      <c r="BA164" s="286"/>
      <c r="BB164" s="286"/>
      <c r="BC164" s="286"/>
      <c r="BD164" s="286"/>
      <c r="BE164" s="286"/>
    </row>
    <row r="165" spans="1:57" ht="15" customHeight="1" x14ac:dyDescent="0.25">
      <c r="A165" s="286"/>
      <c r="B165" s="286"/>
      <c r="C165" s="671" t="s">
        <v>481</v>
      </c>
      <c r="D165" s="671"/>
      <c r="E165" s="671"/>
      <c r="F165" s="671"/>
      <c r="G165" s="671"/>
      <c r="H165" s="671"/>
      <c r="I165" s="671"/>
      <c r="J165" s="671"/>
      <c r="K165" s="671"/>
      <c r="L165" s="671"/>
      <c r="M165" s="671"/>
      <c r="N165" s="671"/>
      <c r="O165" s="671"/>
      <c r="P165" s="671"/>
      <c r="Q165" s="671"/>
      <c r="R165" s="671"/>
      <c r="S165" s="671"/>
      <c r="T165" s="671"/>
      <c r="U165" s="671"/>
      <c r="V165" s="671"/>
      <c r="W165" s="671"/>
      <c r="X165" s="671"/>
      <c r="Y165" s="671"/>
      <c r="Z165" s="671"/>
      <c r="AA165" s="671"/>
      <c r="AB165" s="671"/>
      <c r="AC165" s="671"/>
      <c r="AD165" s="671"/>
      <c r="AE165" s="671"/>
      <c r="AF165" s="671"/>
      <c r="AG165" s="671"/>
      <c r="AH165" s="671"/>
      <c r="AI165" s="671"/>
      <c r="AJ165" s="671"/>
      <c r="AK165" s="671"/>
      <c r="AL165" s="671"/>
      <c r="AM165" s="671"/>
      <c r="AN165" s="671"/>
      <c r="AO165" s="671"/>
      <c r="AP165" s="671"/>
      <c r="AQ165" s="371" t="e">
        <f>SUM(AQ137+AQ145+AQ150+AQ155)</f>
        <v>#REF!</v>
      </c>
      <c r="AR165" s="372"/>
      <c r="AT165" s="286"/>
      <c r="AU165" s="286"/>
      <c r="AV165" s="286"/>
      <c r="AW165" s="286"/>
      <c r="AX165" s="286"/>
      <c r="AY165" s="286"/>
      <c r="AZ165" s="286"/>
      <c r="BA165" s="286"/>
      <c r="BB165" s="286"/>
      <c r="BC165" s="286"/>
      <c r="BD165" s="286"/>
      <c r="BE165" s="286"/>
    </row>
    <row r="166" spans="1:57" ht="15" customHeight="1" x14ac:dyDescent="0.25">
      <c r="A166" s="286"/>
      <c r="B166" s="286"/>
      <c r="C166" s="671" t="s">
        <v>455</v>
      </c>
      <c r="D166" s="671"/>
      <c r="E166" s="671"/>
      <c r="F166" s="671"/>
      <c r="G166" s="671"/>
      <c r="H166" s="671"/>
      <c r="I166" s="671"/>
      <c r="J166" s="671"/>
      <c r="K166" s="671"/>
      <c r="L166" s="671"/>
      <c r="M166" s="671"/>
      <c r="N166" s="671"/>
      <c r="O166" s="671"/>
      <c r="P166" s="671"/>
      <c r="Q166" s="671"/>
      <c r="R166" s="671"/>
      <c r="S166" s="671"/>
      <c r="T166" s="671"/>
      <c r="U166" s="671"/>
      <c r="V166" s="671"/>
      <c r="W166" s="671"/>
      <c r="X166" s="671"/>
      <c r="Y166" s="671"/>
      <c r="Z166" s="671"/>
      <c r="AA166" s="671"/>
      <c r="AB166" s="671"/>
      <c r="AC166" s="671"/>
      <c r="AD166" s="671"/>
      <c r="AE166" s="671"/>
      <c r="AF166" s="671"/>
      <c r="AG166" s="671"/>
      <c r="AH166" s="671"/>
      <c r="AI166" s="671"/>
      <c r="AJ166" s="671"/>
      <c r="AK166" s="671"/>
      <c r="AL166" s="671"/>
      <c r="AM166" s="671"/>
      <c r="AN166" s="671"/>
      <c r="AO166" s="671"/>
      <c r="AP166" s="671"/>
      <c r="AQ166" s="370"/>
      <c r="AR166" s="373" t="e">
        <f>(AR137+AR145+AR150+AR155)</f>
        <v>#REF!</v>
      </c>
      <c r="AS166" s="374" t="e">
        <f>AQ165+AR166</f>
        <v>#REF!</v>
      </c>
      <c r="AT166" s="286"/>
      <c r="AU166" s="286"/>
      <c r="AV166" s="286"/>
      <c r="AW166" s="286"/>
      <c r="AX166" s="286"/>
      <c r="AY166" s="286"/>
      <c r="AZ166" s="286"/>
      <c r="BA166" s="286"/>
      <c r="BB166" s="286"/>
      <c r="BC166" s="286"/>
      <c r="BD166" s="286"/>
      <c r="BE166" s="286"/>
    </row>
    <row r="167" spans="1:57" ht="15" customHeight="1" x14ac:dyDescent="0.25">
      <c r="A167" s="286"/>
      <c r="B167" s="286"/>
      <c r="C167" s="671" t="s">
        <v>9</v>
      </c>
      <c r="D167" s="671"/>
      <c r="E167" s="671"/>
      <c r="F167" s="671"/>
      <c r="G167" s="671"/>
      <c r="H167" s="671"/>
      <c r="I167" s="671"/>
      <c r="J167" s="671"/>
      <c r="K167" s="671"/>
      <c r="L167" s="671"/>
      <c r="M167" s="671"/>
      <c r="N167" s="671"/>
      <c r="O167" s="671"/>
      <c r="P167" s="671"/>
      <c r="Q167" s="671"/>
      <c r="R167" s="671"/>
      <c r="S167" s="671"/>
      <c r="T167" s="671"/>
      <c r="U167" s="671"/>
      <c r="V167" s="671"/>
      <c r="W167" s="671"/>
      <c r="X167" s="671"/>
      <c r="Y167" s="671"/>
      <c r="Z167" s="671"/>
      <c r="AA167" s="671"/>
      <c r="AB167" s="671"/>
      <c r="AC167" s="671"/>
      <c r="AD167" s="671"/>
      <c r="AE167" s="671"/>
      <c r="AF167" s="671"/>
      <c r="AG167" s="671"/>
      <c r="AH167" s="671"/>
      <c r="AI167" s="671"/>
      <c r="AJ167" s="671"/>
      <c r="AK167" s="671"/>
      <c r="AL167" s="671"/>
      <c r="AM167" s="671"/>
      <c r="AN167" s="671"/>
      <c r="AO167" s="671"/>
      <c r="AP167" s="671"/>
      <c r="AQ167" s="371" t="e">
        <f>(AQ165+AR166)/30</f>
        <v>#REF!</v>
      </c>
      <c r="AR167" s="370"/>
      <c r="AS167" s="286"/>
      <c r="AT167" s="286"/>
      <c r="AU167" s="286"/>
      <c r="AV167" s="286"/>
      <c r="AW167" s="286"/>
      <c r="AX167" s="286"/>
      <c r="AY167" s="286"/>
      <c r="AZ167" s="286"/>
      <c r="BA167" s="286"/>
      <c r="BB167" s="286"/>
      <c r="BC167" s="286"/>
      <c r="BD167" s="286"/>
      <c r="BE167" s="286"/>
    </row>
    <row r="168" spans="1:57" ht="15" customHeight="1" x14ac:dyDescent="0.25">
      <c r="A168" s="286"/>
      <c r="B168" s="286"/>
      <c r="C168" s="671" t="s">
        <v>482</v>
      </c>
      <c r="D168" s="671"/>
      <c r="E168" s="671"/>
      <c r="F168" s="671"/>
      <c r="G168" s="671"/>
      <c r="H168" s="671"/>
      <c r="I168" s="671"/>
      <c r="J168" s="671"/>
      <c r="K168" s="671"/>
      <c r="L168" s="671"/>
      <c r="M168" s="671"/>
      <c r="N168" s="671"/>
      <c r="O168" s="671"/>
      <c r="P168" s="671"/>
      <c r="Q168" s="671"/>
      <c r="R168" s="671"/>
      <c r="S168" s="671"/>
      <c r="T168" s="671"/>
      <c r="U168" s="671"/>
      <c r="V168" s="671"/>
      <c r="W168" s="671"/>
      <c r="X168" s="671"/>
      <c r="Y168" s="671"/>
      <c r="Z168" s="671"/>
      <c r="AA168" s="671"/>
      <c r="AB168" s="671"/>
      <c r="AC168" s="671"/>
      <c r="AD168" s="671"/>
      <c r="AE168" s="671"/>
      <c r="AF168" s="671"/>
      <c r="AG168" s="671"/>
      <c r="AH168" s="671"/>
      <c r="AI168" s="671"/>
      <c r="AJ168" s="671"/>
      <c r="AK168" s="671"/>
      <c r="AL168" s="671"/>
      <c r="AM168" s="671"/>
      <c r="AN168" s="671"/>
      <c r="AO168" s="671"/>
      <c r="AP168" s="671"/>
      <c r="AQ168" s="678" t="e">
        <f>AQ165+AR166+AQ167</f>
        <v>#REF!</v>
      </c>
      <c r="AR168" s="678"/>
      <c r="AS168" s="286"/>
      <c r="AT168" s="375"/>
      <c r="AU168" s="286"/>
      <c r="AV168" s="286"/>
      <c r="AW168" s="286"/>
      <c r="AX168" s="286"/>
      <c r="AY168" s="286"/>
      <c r="AZ168" s="286"/>
      <c r="BA168" s="286"/>
      <c r="BB168" s="286"/>
      <c r="BC168" s="286"/>
      <c r="BD168" s="286"/>
      <c r="BE168" s="286"/>
    </row>
    <row r="169" spans="1:57" x14ac:dyDescent="0.25">
      <c r="A169" s="286"/>
      <c r="B169" s="286"/>
      <c r="C169" s="286"/>
      <c r="D169" s="286"/>
      <c r="E169" s="286"/>
      <c r="F169" s="286"/>
      <c r="G169" s="286"/>
      <c r="H169" s="286"/>
      <c r="I169" s="286"/>
      <c r="J169" s="286"/>
      <c r="K169" s="286"/>
      <c r="L169" s="286"/>
      <c r="M169" s="286"/>
      <c r="N169" s="286"/>
      <c r="O169" s="286"/>
      <c r="P169" s="286"/>
      <c r="Q169" s="286"/>
      <c r="R169" s="286"/>
      <c r="S169" s="286"/>
      <c r="T169" s="286"/>
      <c r="U169" s="286"/>
      <c r="V169" s="286"/>
      <c r="W169" s="286"/>
      <c r="X169" s="286"/>
      <c r="Y169" s="286"/>
      <c r="Z169" s="286"/>
      <c r="AA169" s="286"/>
      <c r="AB169" s="286"/>
      <c r="AC169" s="286"/>
      <c r="AD169" s="286"/>
      <c r="AE169" s="286"/>
      <c r="AF169" s="286"/>
      <c r="AG169" s="286"/>
      <c r="AH169" s="286"/>
      <c r="AI169" s="286"/>
      <c r="AJ169" s="286"/>
      <c r="AK169" s="286"/>
      <c r="AL169" s="286"/>
      <c r="AM169" s="286"/>
      <c r="AN169" s="286"/>
      <c r="AO169" s="286"/>
      <c r="AP169" s="286"/>
      <c r="AQ169" s="286"/>
      <c r="AR169" s="286"/>
      <c r="AS169" s="286"/>
      <c r="AT169" s="286"/>
      <c r="AU169" s="286"/>
      <c r="AV169" s="286"/>
      <c r="AW169" s="286"/>
      <c r="AX169" s="286"/>
      <c r="AY169" s="286"/>
      <c r="AZ169" s="286"/>
      <c r="BA169" s="286"/>
      <c r="BB169" s="286"/>
      <c r="BC169" s="286"/>
      <c r="BD169" s="286"/>
      <c r="BE169" s="286"/>
    </row>
    <row r="171" spans="1:57" ht="47.25" customHeight="1" x14ac:dyDescent="0.25">
      <c r="B171" s="674" t="s">
        <v>483</v>
      </c>
      <c r="C171" s="674"/>
      <c r="D171" s="674"/>
      <c r="E171" s="674"/>
      <c r="F171" s="674"/>
      <c r="G171" s="674"/>
      <c r="H171" s="674"/>
      <c r="I171" s="674"/>
      <c r="J171" s="674"/>
      <c r="K171" s="674"/>
      <c r="L171" s="674"/>
      <c r="M171" s="674"/>
      <c r="N171" s="674"/>
      <c r="O171" s="674"/>
      <c r="P171" s="674"/>
      <c r="Q171" s="674"/>
      <c r="R171" s="674"/>
      <c r="S171" s="674"/>
      <c r="T171" s="674"/>
      <c r="U171" s="674"/>
      <c r="V171" s="674"/>
      <c r="W171" s="674"/>
      <c r="X171" s="674"/>
      <c r="Y171" s="674"/>
      <c r="Z171" s="674"/>
      <c r="AA171" s="674"/>
      <c r="AB171" s="674"/>
      <c r="AC171" s="674"/>
      <c r="AD171" s="674"/>
      <c r="AE171" s="674"/>
      <c r="AF171" s="674"/>
      <c r="AG171" s="674"/>
      <c r="AH171" s="674"/>
      <c r="AI171" s="674"/>
      <c r="AJ171" s="674"/>
      <c r="AK171" s="674"/>
      <c r="AL171" s="674"/>
      <c r="AM171" s="674"/>
      <c r="AN171" s="674"/>
      <c r="AO171" s="674"/>
      <c r="AP171" s="674"/>
      <c r="AQ171" s="674"/>
      <c r="AR171" s="674"/>
    </row>
    <row r="173" spans="1:57" ht="46.5" customHeight="1" x14ac:dyDescent="0.25">
      <c r="B173" s="480" t="s">
        <v>484</v>
      </c>
      <c r="C173" s="480"/>
      <c r="D173" s="480"/>
      <c r="E173" s="480"/>
      <c r="F173" s="480"/>
      <c r="G173" s="480"/>
      <c r="H173" s="480"/>
      <c r="I173" s="480"/>
      <c r="J173" s="480"/>
      <c r="K173" s="480"/>
      <c r="L173" s="480"/>
      <c r="M173" s="480"/>
      <c r="N173" s="480"/>
      <c r="O173" s="480"/>
      <c r="P173" s="480"/>
      <c r="Q173" s="480"/>
      <c r="R173" s="480"/>
      <c r="S173" s="480"/>
      <c r="T173" s="480"/>
      <c r="U173" s="480"/>
      <c r="V173" s="480"/>
      <c r="W173" s="480"/>
      <c r="X173" s="480"/>
      <c r="Y173" s="480"/>
      <c r="Z173" s="480"/>
      <c r="AA173" s="480"/>
      <c r="AB173" s="480"/>
      <c r="AC173" s="480"/>
      <c r="AD173" s="480"/>
      <c r="AE173" s="480"/>
      <c r="AF173" s="480"/>
      <c r="AG173" s="480"/>
      <c r="AH173" s="480"/>
      <c r="AI173" s="480"/>
      <c r="AJ173" s="480"/>
      <c r="AK173" s="480"/>
      <c r="AL173" s="480"/>
      <c r="AM173" s="480"/>
      <c r="AN173" s="480"/>
      <c r="AO173" s="480"/>
      <c r="AP173" s="480"/>
      <c r="AQ173" s="480"/>
      <c r="AR173" s="480"/>
    </row>
    <row r="175" spans="1:57" ht="15" customHeight="1" x14ac:dyDescent="0.25">
      <c r="B175" s="675" t="s">
        <v>485</v>
      </c>
      <c r="C175" s="675"/>
      <c r="D175" s="675"/>
      <c r="E175" s="675"/>
      <c r="F175" s="675"/>
      <c r="G175" s="675"/>
      <c r="H175" s="675"/>
      <c r="I175" s="675"/>
      <c r="J175" s="675"/>
      <c r="K175" s="675"/>
      <c r="L175" s="675"/>
      <c r="M175" s="675"/>
      <c r="N175" s="675"/>
      <c r="O175" s="675"/>
      <c r="P175" s="675"/>
      <c r="Q175" s="675"/>
      <c r="R175" s="675"/>
      <c r="S175" s="675"/>
      <c r="T175" s="675"/>
      <c r="U175" s="675"/>
      <c r="V175" s="675"/>
      <c r="W175" s="675"/>
      <c r="X175" s="675"/>
      <c r="Y175" s="675"/>
      <c r="Z175" s="675"/>
      <c r="AA175" s="675"/>
      <c r="AB175" s="675"/>
      <c r="AC175" s="675"/>
      <c r="AD175" s="675"/>
      <c r="AE175" s="675"/>
      <c r="AF175" s="675"/>
      <c r="AG175" s="675"/>
      <c r="AH175" s="675"/>
      <c r="AI175" s="675"/>
      <c r="AJ175" s="675"/>
      <c r="AK175" s="675"/>
      <c r="AL175" s="675"/>
      <c r="AM175" s="675"/>
      <c r="AN175" s="675"/>
      <c r="AO175" s="675"/>
      <c r="AP175" s="675"/>
      <c r="AQ175" s="675"/>
      <c r="AR175" s="675"/>
    </row>
    <row r="176" spans="1:57" ht="15" customHeight="1" x14ac:dyDescent="0.25">
      <c r="B176" s="675"/>
      <c r="C176" s="675"/>
      <c r="D176" s="675"/>
      <c r="E176" s="675"/>
      <c r="F176" s="675"/>
      <c r="G176" s="675"/>
      <c r="H176" s="675"/>
      <c r="I176" s="675"/>
      <c r="J176" s="675"/>
      <c r="K176" s="675"/>
      <c r="L176" s="675"/>
      <c r="M176" s="675"/>
      <c r="N176" s="675"/>
      <c r="O176" s="675"/>
      <c r="P176" s="675"/>
      <c r="Q176" s="675"/>
      <c r="R176" s="675"/>
      <c r="S176" s="675"/>
      <c r="T176" s="675"/>
      <c r="U176" s="675"/>
      <c r="V176" s="675"/>
      <c r="W176" s="675"/>
      <c r="X176" s="675"/>
      <c r="Y176" s="675"/>
      <c r="Z176" s="675"/>
      <c r="AA176" s="675"/>
      <c r="AB176" s="675"/>
      <c r="AC176" s="675"/>
      <c r="AD176" s="675"/>
      <c r="AE176" s="675"/>
      <c r="AF176" s="675"/>
      <c r="AG176" s="675"/>
      <c r="AH176" s="675"/>
      <c r="AI176" s="675"/>
      <c r="AJ176" s="675"/>
      <c r="AK176" s="675"/>
      <c r="AL176" s="675"/>
      <c r="AM176" s="675"/>
      <c r="AN176" s="675"/>
      <c r="AO176" s="675"/>
      <c r="AP176" s="675"/>
      <c r="AQ176" s="675"/>
      <c r="AR176" s="675"/>
    </row>
    <row r="177" spans="2:44" ht="15" customHeight="1" x14ac:dyDescent="0.25">
      <c r="B177" s="675"/>
      <c r="C177" s="675"/>
      <c r="D177" s="675"/>
      <c r="E177" s="675"/>
      <c r="F177" s="675"/>
      <c r="G177" s="675"/>
      <c r="H177" s="675"/>
      <c r="I177" s="675"/>
      <c r="J177" s="675"/>
      <c r="K177" s="675"/>
      <c r="L177" s="675"/>
      <c r="M177" s="675"/>
      <c r="N177" s="675"/>
      <c r="O177" s="675"/>
      <c r="P177" s="675"/>
      <c r="Q177" s="675"/>
      <c r="R177" s="675"/>
      <c r="S177" s="675"/>
      <c r="T177" s="675"/>
      <c r="U177" s="675"/>
      <c r="V177" s="675"/>
      <c r="W177" s="675"/>
      <c r="X177" s="675"/>
      <c r="Y177" s="675"/>
      <c r="Z177" s="675"/>
      <c r="AA177" s="675"/>
      <c r="AB177" s="675"/>
      <c r="AC177" s="675"/>
      <c r="AD177" s="675"/>
      <c r="AE177" s="675"/>
      <c r="AF177" s="675"/>
      <c r="AG177" s="675"/>
      <c r="AH177" s="675"/>
      <c r="AI177" s="675"/>
      <c r="AJ177" s="675"/>
      <c r="AK177" s="675"/>
      <c r="AL177" s="675"/>
      <c r="AM177" s="675"/>
      <c r="AN177" s="675"/>
      <c r="AO177" s="675"/>
      <c r="AP177" s="675"/>
      <c r="AQ177" s="675"/>
      <c r="AR177" s="675"/>
    </row>
    <row r="178" spans="2:44" ht="15" customHeight="1" x14ac:dyDescent="0.25">
      <c r="B178" s="675"/>
      <c r="C178" s="675"/>
      <c r="D178" s="675"/>
      <c r="E178" s="675"/>
      <c r="F178" s="675"/>
      <c r="G178" s="675"/>
      <c r="H178" s="675"/>
      <c r="I178" s="675"/>
      <c r="J178" s="675"/>
      <c r="K178" s="675"/>
      <c r="L178" s="675"/>
      <c r="M178" s="675"/>
      <c r="N178" s="675"/>
      <c r="O178" s="675"/>
      <c r="P178" s="675"/>
      <c r="Q178" s="675"/>
      <c r="R178" s="675"/>
      <c r="S178" s="675"/>
      <c r="T178" s="675"/>
      <c r="U178" s="675"/>
      <c r="V178" s="675"/>
      <c r="W178" s="675"/>
      <c r="X178" s="675"/>
      <c r="Y178" s="675"/>
      <c r="Z178" s="675"/>
      <c r="AA178" s="675"/>
      <c r="AB178" s="675"/>
      <c r="AC178" s="675"/>
      <c r="AD178" s="675"/>
      <c r="AE178" s="675"/>
      <c r="AF178" s="675"/>
      <c r="AG178" s="675"/>
      <c r="AH178" s="675"/>
      <c r="AI178" s="675"/>
      <c r="AJ178" s="675"/>
      <c r="AK178" s="675"/>
      <c r="AL178" s="675"/>
      <c r="AM178" s="675"/>
      <c r="AN178" s="675"/>
      <c r="AO178" s="675"/>
      <c r="AP178" s="675"/>
      <c r="AQ178" s="675"/>
      <c r="AR178" s="675"/>
    </row>
    <row r="179" spans="2:44" x14ac:dyDescent="0.25">
      <c r="B179" s="42"/>
      <c r="C179" s="43"/>
      <c r="D179" s="44"/>
      <c r="E179" s="45"/>
      <c r="F179" s="376"/>
      <c r="G179" s="376"/>
      <c r="H179" s="376"/>
      <c r="I179" s="376"/>
      <c r="J179" s="376"/>
      <c r="K179" s="376"/>
      <c r="L179" s="376"/>
      <c r="M179" s="376"/>
      <c r="N179" s="376"/>
    </row>
    <row r="180" spans="2:44" ht="14.1" customHeight="1" x14ac:dyDescent="0.25"/>
    <row r="181" spans="2:44" ht="14.1" customHeight="1" x14ac:dyDescent="0.25">
      <c r="B181" s="469"/>
      <c r="C181" s="469"/>
      <c r="D181" s="469"/>
      <c r="E181" s="469"/>
      <c r="F181" s="469"/>
      <c r="G181" s="469"/>
      <c r="H181" s="469"/>
      <c r="I181" s="469"/>
      <c r="J181" s="469"/>
      <c r="K181" s="469"/>
      <c r="L181" s="469"/>
      <c r="M181" s="469"/>
      <c r="N181" s="469"/>
    </row>
    <row r="182" spans="2:44" ht="14.1" customHeight="1" x14ac:dyDescent="0.25">
      <c r="B182" s="459"/>
      <c r="C182" s="459"/>
      <c r="D182" s="459"/>
      <c r="E182" s="459"/>
      <c r="F182" s="459"/>
      <c r="G182" s="459"/>
      <c r="H182" s="459"/>
      <c r="I182" s="459"/>
      <c r="J182" s="459"/>
      <c r="K182" s="459"/>
      <c r="L182" s="459"/>
      <c r="M182" s="459"/>
      <c r="N182" s="459"/>
    </row>
    <row r="186" spans="2:44" ht="54.75" customHeight="1" x14ac:dyDescent="0.25">
      <c r="B186" s="676"/>
      <c r="C186" s="676"/>
      <c r="D186" s="676"/>
      <c r="E186" s="676"/>
      <c r="F186" s="676"/>
      <c r="G186" s="676"/>
      <c r="H186" s="676"/>
      <c r="I186" s="676"/>
      <c r="J186" s="676"/>
      <c r="K186" s="676"/>
      <c r="L186" s="676"/>
      <c r="M186" s="676"/>
      <c r="N186" s="676"/>
      <c r="O186" s="676"/>
      <c r="P186" s="676"/>
      <c r="Q186" s="676"/>
      <c r="R186" s="676"/>
      <c r="S186" s="676"/>
      <c r="T186" s="676"/>
      <c r="U186" s="676"/>
      <c r="V186" s="676"/>
      <c r="W186" s="676"/>
      <c r="X186" s="676"/>
      <c r="Y186" s="676"/>
      <c r="Z186" s="676"/>
      <c r="AA186" s="676"/>
      <c r="AB186" s="676"/>
      <c r="AC186" s="676"/>
      <c r="AD186" s="676"/>
      <c r="AE186" s="676"/>
      <c r="AF186" s="676"/>
      <c r="AG186" s="676"/>
      <c r="AH186" s="676"/>
      <c r="AI186" s="676"/>
      <c r="AJ186" s="676"/>
      <c r="AK186" s="676"/>
      <c r="AL186" s="676"/>
      <c r="AM186" s="676"/>
      <c r="AN186" s="676"/>
      <c r="AO186" s="676"/>
      <c r="AP186" s="676"/>
      <c r="AQ186" s="676"/>
      <c r="AR186" s="676"/>
    </row>
    <row r="187" spans="2:44" x14ac:dyDescent="0.25">
      <c r="T187" s="284"/>
    </row>
    <row r="188" spans="2:44" x14ac:dyDescent="0.25">
      <c r="Z188" s="285"/>
    </row>
  </sheetData>
  <mergeCells count="543">
    <mergeCell ref="B171:AR171"/>
    <mergeCell ref="B173:AR173"/>
    <mergeCell ref="B175:AR178"/>
    <mergeCell ref="B181:N181"/>
    <mergeCell ref="B182:N182"/>
    <mergeCell ref="B186:AR186"/>
    <mergeCell ref="C163:AI164"/>
    <mergeCell ref="AJ163:AP164"/>
    <mergeCell ref="AQ163:AQ164"/>
    <mergeCell ref="AR163:AR164"/>
    <mergeCell ref="C165:AP165"/>
    <mergeCell ref="C166:AP166"/>
    <mergeCell ref="C167:AP167"/>
    <mergeCell ref="C168:AP168"/>
    <mergeCell ref="AQ168:AR168"/>
    <mergeCell ref="C160:U160"/>
    <mergeCell ref="V160:Z160"/>
    <mergeCell ref="AA160:AE160"/>
    <mergeCell ref="AF160:AI160"/>
    <mergeCell ref="AJ160:AP160"/>
    <mergeCell ref="C161:AI162"/>
    <mergeCell ref="AJ161:AP162"/>
    <mergeCell ref="AQ161:AQ162"/>
    <mergeCell ref="AR161:AR162"/>
    <mergeCell ref="AQ156:AQ157"/>
    <mergeCell ref="AR156:AR157"/>
    <mergeCell ref="C158:R158"/>
    <mergeCell ref="S158:U158"/>
    <mergeCell ref="V158:Z158"/>
    <mergeCell ref="AA158:AE158"/>
    <mergeCell ref="AF158:AI158"/>
    <mergeCell ref="AJ158:AP158"/>
    <mergeCell ref="C159:R159"/>
    <mergeCell ref="S159:U159"/>
    <mergeCell ref="V159:Z159"/>
    <mergeCell ref="AA159:AE159"/>
    <mergeCell ref="AF159:AI159"/>
    <mergeCell ref="AJ159:AP159"/>
    <mergeCell ref="C155:U155"/>
    <mergeCell ref="V155:Z155"/>
    <mergeCell ref="AA155:AE155"/>
    <mergeCell ref="AF155:AI155"/>
    <mergeCell ref="AJ155:AP155"/>
    <mergeCell ref="C156:R157"/>
    <mergeCell ref="S156:U157"/>
    <mergeCell ref="V156:Z157"/>
    <mergeCell ref="AA156:AE157"/>
    <mergeCell ref="AF156:AI157"/>
    <mergeCell ref="AJ156:AP157"/>
    <mergeCell ref="C151:R152"/>
    <mergeCell ref="S151:U152"/>
    <mergeCell ref="V151:Z152"/>
    <mergeCell ref="AA151:AE152"/>
    <mergeCell ref="AF151:AI152"/>
    <mergeCell ref="AJ151:AP152"/>
    <mergeCell ref="AQ151:AQ152"/>
    <mergeCell ref="AR151:AR152"/>
    <mergeCell ref="C153:R154"/>
    <mergeCell ref="S153:U154"/>
    <mergeCell ref="V153:Z154"/>
    <mergeCell ref="AA153:AE154"/>
    <mergeCell ref="AF153:AI154"/>
    <mergeCell ref="AJ153:AP154"/>
    <mergeCell ref="AQ153:AQ154"/>
    <mergeCell ref="AR153:AR154"/>
    <mergeCell ref="C149:R149"/>
    <mergeCell ref="S149:U149"/>
    <mergeCell ref="V149:Z149"/>
    <mergeCell ref="AA149:AE149"/>
    <mergeCell ref="AF149:AI149"/>
    <mergeCell ref="AJ149:AP149"/>
    <mergeCell ref="C150:U150"/>
    <mergeCell ref="V150:Z150"/>
    <mergeCell ref="AA150:AE150"/>
    <mergeCell ref="AF150:AI150"/>
    <mergeCell ref="AJ150:AP150"/>
    <mergeCell ref="H146:R146"/>
    <mergeCell ref="C147:R147"/>
    <mergeCell ref="S147:U147"/>
    <mergeCell ref="V147:Z147"/>
    <mergeCell ref="AA147:AE147"/>
    <mergeCell ref="AF147:AI147"/>
    <mergeCell ref="AJ147:AP147"/>
    <mergeCell ref="C148:R148"/>
    <mergeCell ref="S148:U148"/>
    <mergeCell ref="V148:Z148"/>
    <mergeCell ref="AA148:AE148"/>
    <mergeCell ref="AF148:AI148"/>
    <mergeCell ref="AJ148:AP148"/>
    <mergeCell ref="C144:R144"/>
    <mergeCell ref="S144:U144"/>
    <mergeCell ref="V144:Z144"/>
    <mergeCell ref="AA144:AE144"/>
    <mergeCell ref="AF144:AI144"/>
    <mergeCell ref="AJ144:AP144"/>
    <mergeCell ref="C145:U145"/>
    <mergeCell ref="V145:Z145"/>
    <mergeCell ref="AA145:AE145"/>
    <mergeCell ref="AF145:AI145"/>
    <mergeCell ref="AJ145:AP145"/>
    <mergeCell ref="C142:R142"/>
    <mergeCell ref="S142:U142"/>
    <mergeCell ref="V142:Z142"/>
    <mergeCell ref="AA142:AE142"/>
    <mergeCell ref="AF142:AI142"/>
    <mergeCell ref="AJ142:AP142"/>
    <mergeCell ref="C143:R143"/>
    <mergeCell ref="S143:U143"/>
    <mergeCell ref="V143:Z143"/>
    <mergeCell ref="AA143:AE143"/>
    <mergeCell ref="AF143:AI143"/>
    <mergeCell ref="AJ143:AP143"/>
    <mergeCell ref="C140:R140"/>
    <mergeCell ref="S140:U140"/>
    <mergeCell ref="V140:Z140"/>
    <mergeCell ref="AA140:AE140"/>
    <mergeCell ref="AF140:AI140"/>
    <mergeCell ref="AJ140:AP140"/>
    <mergeCell ref="C141:R141"/>
    <mergeCell ref="S141:U141"/>
    <mergeCell ref="V141:Z141"/>
    <mergeCell ref="AA141:AE141"/>
    <mergeCell ref="AF141:AI141"/>
    <mergeCell ref="AJ141:AP141"/>
    <mergeCell ref="C137:U137"/>
    <mergeCell ref="V137:Z137"/>
    <mergeCell ref="AA137:AE137"/>
    <mergeCell ref="AF137:AI137"/>
    <mergeCell ref="AJ137:AP137"/>
    <mergeCell ref="H138:R138"/>
    <mergeCell ref="C139:R139"/>
    <mergeCell ref="S139:U139"/>
    <mergeCell ref="V139:Z139"/>
    <mergeCell ref="AA139:AE139"/>
    <mergeCell ref="AF139:AI139"/>
    <mergeCell ref="AJ139:AP139"/>
    <mergeCell ref="C135:R135"/>
    <mergeCell ref="S135:U135"/>
    <mergeCell ref="V135:Z135"/>
    <mergeCell ref="AA135:AE135"/>
    <mergeCell ref="AF135:AI135"/>
    <mergeCell ref="AJ135:AP135"/>
    <mergeCell ref="C136:R136"/>
    <mergeCell ref="S136:U136"/>
    <mergeCell ref="V136:Z136"/>
    <mergeCell ref="AA136:AE136"/>
    <mergeCell ref="AF136:AI136"/>
    <mergeCell ref="AJ136:AP136"/>
    <mergeCell ref="C133:R133"/>
    <mergeCell ref="S133:U133"/>
    <mergeCell ref="V133:Z133"/>
    <mergeCell ref="AA133:AE133"/>
    <mergeCell ref="AF133:AI133"/>
    <mergeCell ref="AJ133:AP133"/>
    <mergeCell ref="C134:R134"/>
    <mergeCell ref="S134:U134"/>
    <mergeCell ref="V134:Z134"/>
    <mergeCell ref="AA134:AE134"/>
    <mergeCell ref="AF134:AI134"/>
    <mergeCell ref="AJ134:AP134"/>
    <mergeCell ref="AF130:AI130"/>
    <mergeCell ref="AJ130:AP130"/>
    <mergeCell ref="C131:R131"/>
    <mergeCell ref="S131:U131"/>
    <mergeCell ref="V131:Z131"/>
    <mergeCell ref="AA131:AE131"/>
    <mergeCell ref="AF131:AI131"/>
    <mergeCell ref="AJ131:AP131"/>
    <mergeCell ref="C132:R132"/>
    <mergeCell ref="S132:U132"/>
    <mergeCell ref="V132:Z132"/>
    <mergeCell ref="AA132:AE132"/>
    <mergeCell ref="AF132:AI132"/>
    <mergeCell ref="AJ132:AP132"/>
    <mergeCell ref="H121:AR122"/>
    <mergeCell ref="AS121:AX122"/>
    <mergeCell ref="C123:R123"/>
    <mergeCell ref="C124:R127"/>
    <mergeCell ref="S124:U127"/>
    <mergeCell ref="V124:AE124"/>
    <mergeCell ref="AF124:AI127"/>
    <mergeCell ref="AJ124:AP127"/>
    <mergeCell ref="AQ124:AQ127"/>
    <mergeCell ref="AR124:AR127"/>
    <mergeCell ref="AS124:AX139"/>
    <mergeCell ref="V125:Z127"/>
    <mergeCell ref="AA125:AE127"/>
    <mergeCell ref="C128:R128"/>
    <mergeCell ref="C129:R129"/>
    <mergeCell ref="S129:U129"/>
    <mergeCell ref="V129:Z129"/>
    <mergeCell ref="AA129:AE129"/>
    <mergeCell ref="AF129:AI129"/>
    <mergeCell ref="AJ129:AP129"/>
    <mergeCell ref="C130:R130"/>
    <mergeCell ref="S130:U130"/>
    <mergeCell ref="V130:Z130"/>
    <mergeCell ref="AA130:AE130"/>
    <mergeCell ref="A115:J117"/>
    <mergeCell ref="K115:N117"/>
    <mergeCell ref="O115:T115"/>
    <mergeCell ref="U115:Y115"/>
    <mergeCell ref="Z115:AD115"/>
    <mergeCell ref="AE115:AQ115"/>
    <mergeCell ref="O116:T116"/>
    <mergeCell ref="U116:Y116"/>
    <mergeCell ref="Z116:AD116"/>
    <mergeCell ref="AE116:AQ116"/>
    <mergeCell ref="AE117:AQ117"/>
    <mergeCell ref="A111:J113"/>
    <mergeCell ref="K111:N113"/>
    <mergeCell ref="O111:T111"/>
    <mergeCell ref="U111:Y111"/>
    <mergeCell ref="Z111:AD111"/>
    <mergeCell ref="AE111:AQ111"/>
    <mergeCell ref="O112:T112"/>
    <mergeCell ref="U112:Y112"/>
    <mergeCell ref="Z112:AD112"/>
    <mergeCell ref="AE112:AQ112"/>
    <mergeCell ref="AE113:AQ113"/>
    <mergeCell ref="A108:J110"/>
    <mergeCell ref="K108:N110"/>
    <mergeCell ref="O108:T110"/>
    <mergeCell ref="U108:Y108"/>
    <mergeCell ref="Z108:AD109"/>
    <mergeCell ref="AE108:AQ108"/>
    <mergeCell ref="U109:Y109"/>
    <mergeCell ref="AE109:AQ109"/>
    <mergeCell ref="U110:Y110"/>
    <mergeCell ref="Z110:AD110"/>
    <mergeCell ref="AE110:AQ110"/>
    <mergeCell ref="A104:J106"/>
    <mergeCell ref="K104:N106"/>
    <mergeCell ref="O104:T104"/>
    <mergeCell ref="U104:Y104"/>
    <mergeCell ref="Z104:AD104"/>
    <mergeCell ref="AE104:AQ104"/>
    <mergeCell ref="AR104:AW104"/>
    <mergeCell ref="AX104:AY104"/>
    <mergeCell ref="O105:T105"/>
    <mergeCell ref="U105:Y105"/>
    <mergeCell ref="Z105:AD105"/>
    <mergeCell ref="AE105:AQ105"/>
    <mergeCell ref="AR105:AW105"/>
    <mergeCell ref="AX105:AY105"/>
    <mergeCell ref="O106:AY106"/>
    <mergeCell ref="Z100:AD100"/>
    <mergeCell ref="AE100:AQ100"/>
    <mergeCell ref="AR100:AW100"/>
    <mergeCell ref="AX100:AY100"/>
    <mergeCell ref="A101:J103"/>
    <mergeCell ref="K101:N103"/>
    <mergeCell ref="O101:T103"/>
    <mergeCell ref="U101:Y103"/>
    <mergeCell ref="Z101:AD103"/>
    <mergeCell ref="AE101:AQ103"/>
    <mergeCell ref="AR101:AW103"/>
    <mergeCell ref="AX101:AY102"/>
    <mergeCell ref="AX103:AY103"/>
    <mergeCell ref="A95:AY95"/>
    <mergeCell ref="A96:J98"/>
    <mergeCell ref="K96:N98"/>
    <mergeCell ref="O96:T96"/>
    <mergeCell ref="U96:Y96"/>
    <mergeCell ref="Z96:AD96"/>
    <mergeCell ref="AE96:AQ96"/>
    <mergeCell ref="AR96:AW96"/>
    <mergeCell ref="AX96:AY96"/>
    <mergeCell ref="O97:T97"/>
    <mergeCell ref="U97:Y97"/>
    <mergeCell ref="Z97:AD97"/>
    <mergeCell ref="AE97:AQ97"/>
    <mergeCell ref="AR97:AW97"/>
    <mergeCell ref="AX97:AY97"/>
    <mergeCell ref="P98:AY98"/>
    <mergeCell ref="A91:AY91"/>
    <mergeCell ref="A92:J94"/>
    <mergeCell ref="K92:N94"/>
    <mergeCell ref="O92:T92"/>
    <mergeCell ref="U92:Y92"/>
    <mergeCell ref="Z92:AD92"/>
    <mergeCell ref="AE92:AQ92"/>
    <mergeCell ref="AR92:AW92"/>
    <mergeCell ref="AX92:AY92"/>
    <mergeCell ref="O93:T93"/>
    <mergeCell ref="U93:Y93"/>
    <mergeCell ref="Z93:AD93"/>
    <mergeCell ref="AE93:AQ93"/>
    <mergeCell ref="AR93:AW93"/>
    <mergeCell ref="AX93:AY93"/>
    <mergeCell ref="O94:AY94"/>
    <mergeCell ref="A88:J90"/>
    <mergeCell ref="K88:N90"/>
    <mergeCell ref="O88:T88"/>
    <mergeCell ref="U88:Y88"/>
    <mergeCell ref="Z88:AD88"/>
    <mergeCell ref="AE88:AQ88"/>
    <mergeCell ref="AR88:AW88"/>
    <mergeCell ref="AX88:AY88"/>
    <mergeCell ref="O89:T89"/>
    <mergeCell ref="U89:Y89"/>
    <mergeCell ref="Z89:AD89"/>
    <mergeCell ref="AE89:AQ89"/>
    <mergeCell ref="AR89:AW89"/>
    <mergeCell ref="AX89:AY89"/>
    <mergeCell ref="O90:AY90"/>
    <mergeCell ref="K84:N84"/>
    <mergeCell ref="Z84:AD84"/>
    <mergeCell ref="AE84:AQ84"/>
    <mergeCell ref="AR84:AW84"/>
    <mergeCell ref="AX84:AY84"/>
    <mergeCell ref="A85:J87"/>
    <mergeCell ref="K85:N87"/>
    <mergeCell ref="O85:T87"/>
    <mergeCell ref="U85:Y87"/>
    <mergeCell ref="Z85:AD87"/>
    <mergeCell ref="AE85:AQ87"/>
    <mergeCell ref="AR85:AW87"/>
    <mergeCell ref="AX85:AY86"/>
    <mergeCell ref="AX87:AY87"/>
    <mergeCell ref="A77:J79"/>
    <mergeCell ref="K77:N79"/>
    <mergeCell ref="O77:T77"/>
    <mergeCell ref="U77:Y77"/>
    <mergeCell ref="Z77:AD77"/>
    <mergeCell ref="AE77:AQ77"/>
    <mergeCell ref="O78:T78"/>
    <mergeCell ref="U78:Y78"/>
    <mergeCell ref="Z78:AD78"/>
    <mergeCell ref="AE78:AQ78"/>
    <mergeCell ref="AE79:AQ79"/>
    <mergeCell ref="A73:J75"/>
    <mergeCell ref="K73:N75"/>
    <mergeCell ref="O73:T73"/>
    <mergeCell ref="U73:Y73"/>
    <mergeCell ref="Z73:AD73"/>
    <mergeCell ref="AE73:AQ73"/>
    <mergeCell ref="O74:T74"/>
    <mergeCell ref="U74:Y74"/>
    <mergeCell ref="Z74:AD74"/>
    <mergeCell ref="AE74:AQ74"/>
    <mergeCell ref="AE75:AQ75"/>
    <mergeCell ref="A69:J71"/>
    <mergeCell ref="K69:N71"/>
    <mergeCell ref="O69:T69"/>
    <mergeCell ref="U69:Y69"/>
    <mergeCell ref="Z69:AD69"/>
    <mergeCell ref="AE69:AQ69"/>
    <mergeCell ref="O70:T70"/>
    <mergeCell ref="U70:Y70"/>
    <mergeCell ref="Z70:AD70"/>
    <mergeCell ref="AE70:AQ70"/>
    <mergeCell ref="AE71:AQ71"/>
    <mergeCell ref="A66:J68"/>
    <mergeCell ref="K66:N68"/>
    <mergeCell ref="O66:T68"/>
    <mergeCell ref="U66:Y66"/>
    <mergeCell ref="Z66:AD67"/>
    <mergeCell ref="AE66:AQ66"/>
    <mergeCell ref="U67:Y67"/>
    <mergeCell ref="AE67:AQ67"/>
    <mergeCell ref="U68:Y68"/>
    <mergeCell ref="Z68:AD68"/>
    <mergeCell ref="AE68:AQ68"/>
    <mergeCell ref="A62:J64"/>
    <mergeCell ref="K62:N64"/>
    <mergeCell ref="O62:T62"/>
    <mergeCell ref="U62:Y62"/>
    <mergeCell ref="Z62:AD62"/>
    <mergeCell ref="AE62:AQ62"/>
    <mergeCell ref="O63:T63"/>
    <mergeCell ref="U63:Y63"/>
    <mergeCell ref="Z63:AD63"/>
    <mergeCell ref="AE63:AQ63"/>
    <mergeCell ref="AE64:AQ64"/>
    <mergeCell ref="A59:J61"/>
    <mergeCell ref="K59:N61"/>
    <mergeCell ref="O59:T61"/>
    <mergeCell ref="U59:Y59"/>
    <mergeCell ref="Z59:AD60"/>
    <mergeCell ref="AE59:AQ59"/>
    <mergeCell ref="U60:Y60"/>
    <mergeCell ref="AE60:AQ60"/>
    <mergeCell ref="U61:Y61"/>
    <mergeCell ref="Z61:AD61"/>
    <mergeCell ref="AE61:AQ61"/>
    <mergeCell ref="A55:J57"/>
    <mergeCell ref="K55:N57"/>
    <mergeCell ref="O55:T55"/>
    <mergeCell ref="U55:Y55"/>
    <mergeCell ref="Z55:AD55"/>
    <mergeCell ref="AE55:AQ55"/>
    <mergeCell ref="O56:T56"/>
    <mergeCell ref="U56:Y56"/>
    <mergeCell ref="Z56:AD56"/>
    <mergeCell ref="AE56:AQ56"/>
    <mergeCell ref="AE57:AQ57"/>
    <mergeCell ref="A52:J54"/>
    <mergeCell ref="K52:N54"/>
    <mergeCell ref="O52:T54"/>
    <mergeCell ref="U52:Y52"/>
    <mergeCell ref="Z52:AD53"/>
    <mergeCell ref="AE52:AQ52"/>
    <mergeCell ref="U53:Y53"/>
    <mergeCell ref="AE53:AQ53"/>
    <mergeCell ref="U54:Y54"/>
    <mergeCell ref="Z54:AD54"/>
    <mergeCell ref="AE54:AQ54"/>
    <mergeCell ref="A48:J50"/>
    <mergeCell ref="K48:N50"/>
    <mergeCell ref="O48:T48"/>
    <mergeCell ref="U48:Y48"/>
    <mergeCell ref="Z48:AD48"/>
    <mergeCell ref="AE48:AQ48"/>
    <mergeCell ref="O49:T49"/>
    <mergeCell ref="U49:Y49"/>
    <mergeCell ref="Z49:AD49"/>
    <mergeCell ref="AE49:AQ49"/>
    <mergeCell ref="AE50:AQ50"/>
    <mergeCell ref="A45:J47"/>
    <mergeCell ref="K45:N47"/>
    <mergeCell ref="O45:T47"/>
    <mergeCell ref="U45:Y45"/>
    <mergeCell ref="Z45:AD46"/>
    <mergeCell ref="AE45:AQ45"/>
    <mergeCell ref="U46:Y46"/>
    <mergeCell ref="AE46:AQ46"/>
    <mergeCell ref="U47:Y47"/>
    <mergeCell ref="Z47:AD47"/>
    <mergeCell ref="AE47:AQ47"/>
    <mergeCell ref="A41:J43"/>
    <mergeCell ref="K41:N43"/>
    <mergeCell ref="O41:T41"/>
    <mergeCell ref="U41:Y41"/>
    <mergeCell ref="Z41:AD41"/>
    <mergeCell ref="AE41:AQ41"/>
    <mergeCell ref="O42:T42"/>
    <mergeCell ref="U42:Y42"/>
    <mergeCell ref="Z42:AD42"/>
    <mergeCell ref="AE42:AQ42"/>
    <mergeCell ref="AE43:AQ43"/>
    <mergeCell ref="A37:J39"/>
    <mergeCell ref="K37:N39"/>
    <mergeCell ref="O37:T37"/>
    <mergeCell ref="U37:Y37"/>
    <mergeCell ref="Z37:AD37"/>
    <mergeCell ref="AE37:AQ37"/>
    <mergeCell ref="O38:T38"/>
    <mergeCell ref="U38:Y38"/>
    <mergeCell ref="Z38:AD38"/>
    <mergeCell ref="AE38:AQ38"/>
    <mergeCell ref="AE39:AQ39"/>
    <mergeCell ref="A33:J35"/>
    <mergeCell ref="K33:N35"/>
    <mergeCell ref="O33:T33"/>
    <mergeCell ref="U33:Y33"/>
    <mergeCell ref="Z33:AD33"/>
    <mergeCell ref="AE33:AQ33"/>
    <mergeCell ref="O34:T34"/>
    <mergeCell ref="U34:Y34"/>
    <mergeCell ref="Z34:AD34"/>
    <mergeCell ref="AE34:AQ34"/>
    <mergeCell ref="AE35:AQ35"/>
    <mergeCell ref="A29:J31"/>
    <mergeCell ref="K29:N31"/>
    <mergeCell ref="O29:T29"/>
    <mergeCell ref="U29:Y29"/>
    <mergeCell ref="Z29:AD29"/>
    <mergeCell ref="AE29:AQ29"/>
    <mergeCell ref="O30:T30"/>
    <mergeCell ref="U30:Y30"/>
    <mergeCell ref="Z30:AD30"/>
    <mergeCell ref="AE30:AQ30"/>
    <mergeCell ref="AE31:AQ31"/>
    <mergeCell ref="A25:J27"/>
    <mergeCell ref="K25:N27"/>
    <mergeCell ref="O25:T25"/>
    <mergeCell ref="U25:Y25"/>
    <mergeCell ref="Z25:AD25"/>
    <mergeCell ref="AE25:AQ25"/>
    <mergeCell ref="O26:T26"/>
    <mergeCell ref="U26:Y26"/>
    <mergeCell ref="Z26:AD26"/>
    <mergeCell ref="AE26:AQ26"/>
    <mergeCell ref="AE27:AQ27"/>
    <mergeCell ref="A21:J23"/>
    <mergeCell ref="K21:N23"/>
    <mergeCell ref="O21:T21"/>
    <mergeCell ref="U21:Y21"/>
    <mergeCell ref="Z21:AD21"/>
    <mergeCell ref="AE21:AQ21"/>
    <mergeCell ref="O22:T22"/>
    <mergeCell ref="U22:Y22"/>
    <mergeCell ref="Z22:AD22"/>
    <mergeCell ref="AE22:AQ22"/>
    <mergeCell ref="AE23:AQ23"/>
    <mergeCell ref="A17:J19"/>
    <mergeCell ref="K17:N19"/>
    <mergeCell ref="O17:T17"/>
    <mergeCell ref="U17:Y17"/>
    <mergeCell ref="Z17:AD17"/>
    <mergeCell ref="AE17:AQ17"/>
    <mergeCell ref="O18:T18"/>
    <mergeCell ref="U18:Y18"/>
    <mergeCell ref="Z18:AD18"/>
    <mergeCell ref="AE18:AQ18"/>
    <mergeCell ref="AE19:AQ19"/>
    <mergeCell ref="A13:J15"/>
    <mergeCell ref="K13:N15"/>
    <mergeCell ref="O13:T13"/>
    <mergeCell ref="U13:Y13"/>
    <mergeCell ref="Z13:AD13"/>
    <mergeCell ref="AE13:AQ13"/>
    <mergeCell ref="O14:T14"/>
    <mergeCell ref="U14:Y14"/>
    <mergeCell ref="Z14:AD14"/>
    <mergeCell ref="AE14:AQ14"/>
    <mergeCell ref="AE15:AQ15"/>
    <mergeCell ref="A9:J11"/>
    <mergeCell ref="K9:N11"/>
    <mergeCell ref="O9:T9"/>
    <mergeCell ref="U9:Y9"/>
    <mergeCell ref="Z9:AD9"/>
    <mergeCell ref="AE9:AQ9"/>
    <mergeCell ref="O10:T10"/>
    <mergeCell ref="U10:Y10"/>
    <mergeCell ref="Z10:AD10"/>
    <mergeCell ref="AE10:AQ10"/>
    <mergeCell ref="AE11:AQ11"/>
    <mergeCell ref="A2:AQ2"/>
    <mergeCell ref="A3:AQ3"/>
    <mergeCell ref="A4:AQ4"/>
    <mergeCell ref="A6:J8"/>
    <mergeCell ref="K6:N8"/>
    <mergeCell ref="O6:T8"/>
    <mergeCell ref="U6:Y6"/>
    <mergeCell ref="Z6:AD7"/>
    <mergeCell ref="AE6:AQ6"/>
    <mergeCell ref="U7:Y7"/>
    <mergeCell ref="AE7:AQ7"/>
    <mergeCell ref="U8:Y8"/>
    <mergeCell ref="Z8:AD8"/>
    <mergeCell ref="AE8:AQ8"/>
  </mergeCells>
  <conditionalFormatting sqref="V155">
    <cfRule type="cellIs" dxfId="4" priority="2" operator="equal">
      <formula>0</formula>
    </cfRule>
  </conditionalFormatting>
  <conditionalFormatting sqref="V160">
    <cfRule type="cellIs" dxfId="3" priority="4" operator="equal">
      <formula>0</formula>
    </cfRule>
  </conditionalFormatting>
  <conditionalFormatting sqref="AA139:AA144">
    <cfRule type="cellIs" dxfId="2" priority="6" operator="equal">
      <formula>0</formula>
    </cfRule>
  </conditionalFormatting>
  <conditionalFormatting sqref="AA155">
    <cfRule type="cellIs" dxfId="1" priority="3" operator="equal">
      <formula>0</formula>
    </cfRule>
  </conditionalFormatting>
  <conditionalFormatting sqref="AA160">
    <cfRule type="cellIs" dxfId="0" priority="5" operator="equal">
      <formula>0</formula>
    </cfRule>
  </conditionalFormatting>
  <hyperlinks>
    <hyperlink ref="B171" r:id="rId1" display="Nota 1- O valor mensal do serviço é obtido pelo produto do valor mensal do metro quadrado, pelo quociente da Produção mensal estimada p/Frequência multiplicado pelo índice 20,8363_x000a_              O índice de 20,8363 corresponde ao média de dias efetivos dos serviços durante o mês (metodologia indicada no caderno de logística do MPOG (https://www.gov.br/compras/pt-br/agente-publico/cadernos-de-logistica)"/>
  </hyperlinks>
  <pageMargins left="0.31527777777777799" right="0.118055555555556" top="0.59027777777777801" bottom="0.196527777777778" header="0.51180555555555496" footer="0.51180555555555496"/>
  <pageSetup paperSize="9" scale="41" firstPageNumber="0" orientation="landscape" horizontalDpi="300" verticalDpi="300" r:id="rId2"/>
  <rowBreaks count="2" manualBreakCount="2">
    <brk id="83" max="16383" man="1"/>
    <brk id="119" max="16383" man="1"/>
  </rowBreaks>
  <colBreaks count="2" manualBreakCount="2">
    <brk id="53" max="178" man="1"/>
    <brk id="55" max="1048575"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25"/>
  <sheetViews>
    <sheetView showGridLines="0" view="pageBreakPreview" zoomScale="83" zoomScaleNormal="100" zoomScalePageLayoutView="83" workbookViewId="0">
      <selection activeCell="N13" sqref="N13"/>
    </sheetView>
  </sheetViews>
  <sheetFormatPr defaultColWidth="9" defaultRowHeight="15" x14ac:dyDescent="0.25"/>
  <cols>
    <col min="1" max="1" width="4.140625" customWidth="1"/>
    <col min="2" max="2" width="4.42578125" style="5" customWidth="1"/>
    <col min="3" max="3" width="10.42578125" style="6" customWidth="1"/>
    <col min="4" max="4" width="8.85546875" style="5" customWidth="1"/>
    <col min="5" max="5" width="25.7109375" style="7" customWidth="1"/>
    <col min="6" max="6" width="8.28515625" style="8" customWidth="1"/>
    <col min="7" max="7" width="11.85546875" style="9" customWidth="1"/>
    <col min="8" max="8" width="15.85546875" style="10" customWidth="1"/>
    <col min="9" max="9" width="14.28515625" style="11" customWidth="1"/>
    <col min="10" max="10" width="13.42578125" style="11" customWidth="1"/>
    <col min="11" max="11" width="14.7109375" style="11" customWidth="1"/>
    <col min="12" max="12" width="10" style="11" customWidth="1"/>
    <col min="13" max="13" width="12.140625" style="11" customWidth="1"/>
    <col min="14" max="14" width="12.140625" style="12" customWidth="1"/>
    <col min="15" max="15" width="14.140625" style="12" customWidth="1"/>
    <col min="16" max="1019" width="9" style="11"/>
    <col min="1023" max="1024" width="11.5703125" customWidth="1"/>
  </cols>
  <sheetData>
    <row r="1" spans="1:1024" ht="15" customHeight="1" x14ac:dyDescent="0.25">
      <c r="B1" s="13"/>
      <c r="E1" s="450"/>
      <c r="F1" s="450"/>
      <c r="G1" s="450"/>
      <c r="H1" s="450"/>
      <c r="I1" s="14"/>
      <c r="J1" s="14"/>
      <c r="K1" s="14"/>
    </row>
    <row r="2" spans="1:1024" ht="15" customHeight="1" x14ac:dyDescent="0.25">
      <c r="B2" s="13"/>
      <c r="E2" s="450"/>
      <c r="F2" s="450"/>
      <c r="G2" s="450"/>
      <c r="H2" s="450"/>
      <c r="I2" s="14"/>
      <c r="J2" s="14"/>
      <c r="K2" s="14"/>
    </row>
    <row r="3" spans="1:1024" ht="15" customHeight="1" x14ac:dyDescent="0.25">
      <c r="B3" s="13"/>
      <c r="E3" s="450"/>
      <c r="F3" s="450"/>
      <c r="G3" s="450"/>
      <c r="H3" s="450"/>
      <c r="I3" s="14"/>
      <c r="J3" s="14"/>
      <c r="K3" s="14"/>
    </row>
    <row r="4" spans="1:1024" ht="15" customHeight="1" x14ac:dyDescent="0.25">
      <c r="B4" s="13"/>
      <c r="E4" s="450"/>
      <c r="F4" s="450"/>
      <c r="G4" s="450"/>
      <c r="H4" s="450"/>
      <c r="I4" s="15"/>
      <c r="J4" s="14"/>
      <c r="K4" s="14"/>
    </row>
    <row r="5" spans="1:1024" ht="13.7" customHeight="1" x14ac:dyDescent="0.25">
      <c r="B5" s="6"/>
      <c r="E5" s="450"/>
      <c r="F5" s="450"/>
      <c r="G5" s="450"/>
      <c r="H5" s="450"/>
      <c r="I5" s="15"/>
    </row>
    <row r="6" spans="1:1024" x14ac:dyDescent="0.25">
      <c r="B6" s="6"/>
      <c r="C6" s="16"/>
      <c r="E6" s="17"/>
      <c r="F6" s="18"/>
      <c r="G6" s="5"/>
      <c r="H6" s="19"/>
    </row>
    <row r="7" spans="1:1024" x14ac:dyDescent="0.25">
      <c r="B7" s="453" t="s">
        <v>24</v>
      </c>
      <c r="C7" s="453"/>
      <c r="D7" s="453"/>
      <c r="E7" s="453"/>
      <c r="F7" s="453"/>
      <c r="G7" s="453"/>
      <c r="H7" s="453"/>
      <c r="I7" s="453"/>
      <c r="J7" s="453"/>
      <c r="K7" s="453"/>
      <c r="L7" s="453"/>
      <c r="M7" s="453"/>
      <c r="N7" s="453"/>
      <c r="O7" s="453"/>
    </row>
    <row r="8" spans="1:1024" x14ac:dyDescent="0.25">
      <c r="B8" s="454" t="s">
        <v>25</v>
      </c>
      <c r="C8" s="454"/>
      <c r="D8" s="454"/>
      <c r="E8" s="454"/>
      <c r="F8" s="454"/>
      <c r="G8" s="454"/>
      <c r="H8" s="454"/>
      <c r="I8" s="454"/>
      <c r="J8" s="454"/>
      <c r="K8" s="454"/>
      <c r="L8" s="454"/>
      <c r="M8" s="454"/>
      <c r="N8" s="454"/>
      <c r="O8" s="454"/>
    </row>
    <row r="9" spans="1:1024" s="22" customFormat="1" ht="15" customHeight="1" x14ac:dyDescent="0.25">
      <c r="A9" s="20"/>
      <c r="B9" s="455" t="s">
        <v>26</v>
      </c>
      <c r="C9" s="455"/>
      <c r="D9" s="455"/>
      <c r="E9" s="455"/>
      <c r="F9" s="455"/>
      <c r="G9" s="455"/>
      <c r="H9" s="455"/>
      <c r="I9" s="455" t="s">
        <v>27</v>
      </c>
      <c r="J9" s="455"/>
      <c r="K9" s="455"/>
      <c r="L9" s="456"/>
      <c r="M9" s="456"/>
      <c r="N9" s="456"/>
      <c r="O9" s="456"/>
      <c r="AMI9"/>
      <c r="AMJ9"/>
    </row>
    <row r="10" spans="1:1024" s="23" customFormat="1" ht="63.75" x14ac:dyDescent="0.25">
      <c r="B10" s="24" t="s">
        <v>28</v>
      </c>
      <c r="C10" s="24" t="s">
        <v>29</v>
      </c>
      <c r="D10" s="24" t="s">
        <v>30</v>
      </c>
      <c r="E10" s="24" t="s">
        <v>31</v>
      </c>
      <c r="F10" s="24" t="s">
        <v>32</v>
      </c>
      <c r="G10" s="25" t="s">
        <v>33</v>
      </c>
      <c r="H10" s="26" t="s">
        <v>34</v>
      </c>
      <c r="I10" s="419" t="s">
        <v>498</v>
      </c>
      <c r="J10" s="419" t="s">
        <v>499</v>
      </c>
      <c r="K10" s="419" t="s">
        <v>500</v>
      </c>
      <c r="L10" s="28" t="s">
        <v>35</v>
      </c>
      <c r="M10" s="27" t="s">
        <v>36</v>
      </c>
      <c r="N10" s="27" t="s">
        <v>37</v>
      </c>
      <c r="O10" s="28" t="s">
        <v>38</v>
      </c>
      <c r="AMI10"/>
      <c r="AMJ10"/>
    </row>
    <row r="11" spans="1:1024" s="29" customFormat="1" x14ac:dyDescent="0.25">
      <c r="B11" s="30">
        <v>1</v>
      </c>
      <c r="C11" s="30">
        <v>1</v>
      </c>
      <c r="D11" s="30" t="s">
        <v>39</v>
      </c>
      <c r="E11" s="31" t="s">
        <v>40</v>
      </c>
      <c r="F11" s="30">
        <v>13943</v>
      </c>
      <c r="G11" s="32" t="str">
        <f>IF(O11="média",M11,N11)</f>
        <v/>
      </c>
      <c r="H11" s="32" t="e">
        <f>TRUNC((C11*G11),2)</f>
        <v>#VALUE!</v>
      </c>
      <c r="I11" s="33"/>
      <c r="J11" s="33"/>
      <c r="K11" s="33"/>
      <c r="L11" s="34" t="str">
        <f>IFERROR(_xlfn.STDEV.S(I11:K11)/AVERAGE(I11:K11),"")</f>
        <v/>
      </c>
      <c r="M11" s="33" t="str">
        <f>IF(L11&lt;=25%,AVERAGE(I11:K11),"")</f>
        <v/>
      </c>
      <c r="N11" s="33" t="str">
        <f>IFERROR(IF(L11&gt;25%,MEDIAN(I11:K11),""),"")</f>
        <v/>
      </c>
      <c r="O11" s="35" t="str">
        <f>IF(L11&gt;25%,"Mediana","Média")</f>
        <v>Mediana</v>
      </c>
      <c r="AMI11"/>
      <c r="AMJ11"/>
    </row>
    <row r="12" spans="1:1024" s="36" customFormat="1" x14ac:dyDescent="0.25">
      <c r="B12" s="460" t="s">
        <v>41</v>
      </c>
      <c r="C12" s="460"/>
      <c r="D12" s="460"/>
      <c r="E12" s="460"/>
      <c r="F12" s="460"/>
      <c r="G12" s="460"/>
      <c r="H12" s="37" t="e">
        <f>TRUNC(SUM(H11:H11),2)</f>
        <v>#VALUE!</v>
      </c>
      <c r="N12" s="38"/>
      <c r="O12" s="38"/>
      <c r="AMI12"/>
      <c r="AMJ12"/>
    </row>
    <row r="13" spans="1:1024" s="36" customFormat="1" ht="12.75" customHeight="1" x14ac:dyDescent="0.25">
      <c r="B13" s="461" t="s">
        <v>42</v>
      </c>
      <c r="C13" s="461"/>
      <c r="D13" s="461"/>
      <c r="E13" s="461"/>
      <c r="F13" s="461"/>
      <c r="G13" s="461"/>
      <c r="H13" s="39" t="e">
        <f>TRUNC((H12/2),2)</f>
        <v>#VALUE!</v>
      </c>
      <c r="N13" s="38"/>
      <c r="O13" s="38"/>
      <c r="AMI13"/>
      <c r="AMJ13"/>
    </row>
    <row r="14" spans="1:1024" s="36" customFormat="1" x14ac:dyDescent="0.25">
      <c r="F14" s="40"/>
      <c r="G14" s="40"/>
      <c r="H14" s="41"/>
      <c r="N14" s="38"/>
      <c r="O14" s="38"/>
      <c r="AMI14"/>
      <c r="AMJ14"/>
    </row>
    <row r="15" spans="1:1024" s="36" customFormat="1" ht="12.75" customHeight="1" x14ac:dyDescent="0.25">
      <c r="B15" s="462"/>
      <c r="C15" s="462"/>
      <c r="D15" s="462"/>
      <c r="E15" s="462"/>
      <c r="F15" s="462"/>
      <c r="G15" s="462"/>
      <c r="N15" s="38"/>
      <c r="O15" s="38"/>
      <c r="AMI15"/>
      <c r="AMJ15"/>
    </row>
    <row r="16" spans="1:1024" s="36" customFormat="1" ht="12.75" customHeight="1" x14ac:dyDescent="0.25">
      <c r="B16" s="462"/>
      <c r="C16" s="462"/>
      <c r="D16" s="462"/>
      <c r="E16" s="462"/>
      <c r="F16" s="462"/>
      <c r="G16" s="462"/>
      <c r="N16" s="38"/>
      <c r="O16" s="38"/>
      <c r="AMI16"/>
      <c r="AMJ16"/>
    </row>
    <row r="17" spans="2:1024" s="36" customFormat="1" ht="12.75" customHeight="1" x14ac:dyDescent="0.25">
      <c r="B17" s="462"/>
      <c r="C17" s="462"/>
      <c r="D17" s="462"/>
      <c r="E17" s="462"/>
      <c r="F17" s="462"/>
      <c r="G17" s="462"/>
      <c r="J17" s="451" t="s">
        <v>43</v>
      </c>
      <c r="K17" s="451"/>
      <c r="L17" s="451"/>
      <c r="M17" s="451"/>
      <c r="N17" s="451"/>
      <c r="O17" s="451"/>
      <c r="AMI17"/>
      <c r="AMJ17"/>
    </row>
    <row r="18" spans="2:1024" s="36" customFormat="1" x14ac:dyDescent="0.25">
      <c r="B18" s="462"/>
      <c r="C18" s="462"/>
      <c r="D18" s="462"/>
      <c r="E18" s="462"/>
      <c r="F18" s="462"/>
      <c r="G18" s="462"/>
      <c r="J18" s="451"/>
      <c r="K18" s="451"/>
      <c r="L18" s="451"/>
      <c r="M18" s="451"/>
      <c r="N18" s="451"/>
      <c r="O18" s="451"/>
      <c r="AMI18"/>
      <c r="AMJ18"/>
    </row>
    <row r="19" spans="2:1024" s="36" customFormat="1" ht="12.75" customHeight="1" x14ac:dyDescent="0.25">
      <c r="B19" s="452" t="s">
        <v>44</v>
      </c>
      <c r="C19" s="452"/>
      <c r="D19" s="452"/>
      <c r="E19" s="452"/>
      <c r="F19" s="452"/>
      <c r="G19" s="452"/>
      <c r="H19" s="41"/>
      <c r="J19" s="451"/>
      <c r="K19" s="451"/>
      <c r="L19" s="451"/>
      <c r="M19" s="451"/>
      <c r="N19" s="451"/>
      <c r="O19" s="451"/>
      <c r="AMI19"/>
      <c r="AMJ19"/>
    </row>
    <row r="20" spans="2:1024" s="36" customFormat="1" x14ac:dyDescent="0.25">
      <c r="B20" s="452"/>
      <c r="C20" s="452"/>
      <c r="D20" s="452"/>
      <c r="E20" s="452"/>
      <c r="F20" s="452"/>
      <c r="G20" s="452"/>
      <c r="H20" s="41"/>
      <c r="J20" s="451"/>
      <c r="K20" s="451"/>
      <c r="L20" s="451"/>
      <c r="M20" s="451"/>
      <c r="N20" s="451"/>
      <c r="O20" s="451"/>
      <c r="AMI20"/>
      <c r="AMJ20"/>
    </row>
    <row r="21" spans="2:1024" s="36" customFormat="1" x14ac:dyDescent="0.25">
      <c r="B21" s="452"/>
      <c r="C21" s="452"/>
      <c r="D21" s="452"/>
      <c r="E21" s="452"/>
      <c r="F21" s="452"/>
      <c r="G21" s="452"/>
      <c r="H21" s="41"/>
      <c r="J21" s="451"/>
      <c r="K21" s="451"/>
      <c r="L21" s="451"/>
      <c r="M21" s="451"/>
      <c r="N21" s="451"/>
      <c r="O21" s="451"/>
      <c r="AMI21"/>
      <c r="AMJ21"/>
    </row>
    <row r="22" spans="2:1024" s="36" customFormat="1" x14ac:dyDescent="0.25">
      <c r="B22" s="452"/>
      <c r="C22" s="452"/>
      <c r="D22" s="452"/>
      <c r="E22" s="452"/>
      <c r="F22" s="452"/>
      <c r="G22" s="452"/>
      <c r="H22" s="41"/>
      <c r="J22" s="451"/>
      <c r="K22" s="451"/>
      <c r="L22" s="451"/>
      <c r="M22" s="451"/>
      <c r="N22" s="451"/>
      <c r="O22" s="451"/>
      <c r="AMI22"/>
      <c r="AMJ22"/>
    </row>
    <row r="23" spans="2:1024" s="36" customFormat="1" x14ac:dyDescent="0.25">
      <c r="B23" s="42"/>
      <c r="C23" s="43"/>
      <c r="D23" s="44"/>
      <c r="E23" s="45"/>
      <c r="F23" s="40"/>
      <c r="G23" s="40"/>
      <c r="H23" s="41"/>
      <c r="J23" s="451"/>
      <c r="K23" s="451"/>
      <c r="L23" s="451"/>
      <c r="M23" s="451"/>
      <c r="N23" s="451"/>
      <c r="O23" s="451"/>
      <c r="AMI23"/>
      <c r="AMJ23"/>
    </row>
    <row r="24" spans="2:1024" s="36" customFormat="1" x14ac:dyDescent="0.25">
      <c r="B24" s="46"/>
      <c r="C24" s="46"/>
      <c r="D24" s="457"/>
      <c r="E24" s="457"/>
      <c r="F24" s="40"/>
      <c r="G24" s="40"/>
      <c r="H24" s="41"/>
      <c r="N24" s="38"/>
      <c r="O24" s="38"/>
      <c r="AMI24"/>
      <c r="AMJ24"/>
    </row>
    <row r="25" spans="2:1024" s="36" customFormat="1" x14ac:dyDescent="0.25">
      <c r="B25" s="9"/>
      <c r="C25" s="458"/>
      <c r="D25" s="458"/>
      <c r="E25" s="458"/>
      <c r="F25" s="40"/>
      <c r="G25" s="40"/>
      <c r="H25" s="41"/>
      <c r="N25" s="38"/>
      <c r="O25" s="38"/>
      <c r="AMI25"/>
      <c r="AMJ25"/>
    </row>
    <row r="26" spans="2:1024" s="36" customFormat="1" x14ac:dyDescent="0.25">
      <c r="D26" s="459"/>
      <c r="E26" s="459"/>
      <c r="F26" s="40"/>
      <c r="G26" s="40"/>
      <c r="H26" s="41"/>
      <c r="N26" s="38"/>
      <c r="O26" s="38"/>
      <c r="AMI26"/>
      <c r="AMJ26"/>
    </row>
    <row r="27" spans="2:1024" s="36" customFormat="1" x14ac:dyDescent="0.25">
      <c r="B27" s="9"/>
      <c r="C27" s="46"/>
      <c r="D27" s="5"/>
      <c r="E27" s="47"/>
      <c r="F27" s="40"/>
      <c r="G27" s="40"/>
      <c r="H27" s="41"/>
      <c r="N27" s="38"/>
      <c r="O27" s="38"/>
      <c r="AMI27"/>
      <c r="AMJ27"/>
    </row>
    <row r="28" spans="2:1024" s="36" customFormat="1" x14ac:dyDescent="0.25">
      <c r="B28" s="9"/>
      <c r="C28" s="46"/>
      <c r="D28" s="5"/>
      <c r="E28" s="47"/>
      <c r="F28" s="40"/>
      <c r="G28" s="40"/>
      <c r="H28" s="41"/>
      <c r="N28" s="38"/>
      <c r="O28" s="38"/>
      <c r="AMI28"/>
      <c r="AMJ28"/>
    </row>
    <row r="29" spans="2:1024" s="36" customFormat="1" x14ac:dyDescent="0.25">
      <c r="B29" s="9"/>
      <c r="C29" s="46"/>
      <c r="D29" s="5"/>
      <c r="E29" s="47"/>
      <c r="F29" s="40"/>
      <c r="G29" s="40"/>
      <c r="H29" s="41"/>
      <c r="N29" s="38"/>
      <c r="O29" s="38"/>
      <c r="AMI29"/>
      <c r="AMJ29"/>
    </row>
    <row r="30" spans="2:1024" s="36" customFormat="1" x14ac:dyDescent="0.25">
      <c r="B30" s="9"/>
      <c r="C30" s="46"/>
      <c r="D30" s="5"/>
      <c r="E30" s="47"/>
      <c r="F30" s="40"/>
      <c r="G30" s="40"/>
      <c r="H30" s="41"/>
      <c r="N30" s="38"/>
      <c r="O30" s="38"/>
      <c r="AMI30"/>
      <c r="AMJ30"/>
    </row>
    <row r="31" spans="2:1024" s="36" customFormat="1" x14ac:dyDescent="0.25">
      <c r="B31" s="9"/>
      <c r="C31" s="46"/>
      <c r="D31" s="5"/>
      <c r="E31" s="47"/>
      <c r="F31" s="40"/>
      <c r="G31" s="40"/>
      <c r="H31" s="41"/>
      <c r="J31" s="48"/>
      <c r="N31" s="38"/>
      <c r="O31" s="38"/>
      <c r="AMI31"/>
      <c r="AMJ31"/>
    </row>
    <row r="32" spans="2:1024" s="36" customFormat="1" x14ac:dyDescent="0.25">
      <c r="B32" s="9"/>
      <c r="C32" s="46"/>
      <c r="D32" s="5"/>
      <c r="E32" s="47"/>
      <c r="F32" s="40"/>
      <c r="G32" s="40"/>
      <c r="H32" s="41"/>
      <c r="N32" s="38"/>
      <c r="O32" s="38"/>
      <c r="AMI32"/>
      <c r="AMJ32"/>
    </row>
    <row r="33" spans="2:1024" s="36" customFormat="1" x14ac:dyDescent="0.25">
      <c r="B33" s="9"/>
      <c r="C33" s="46"/>
      <c r="D33" s="5"/>
      <c r="E33" s="47"/>
      <c r="F33" s="40"/>
      <c r="G33" s="40"/>
      <c r="H33" s="41"/>
      <c r="N33" s="38"/>
      <c r="O33" s="38"/>
      <c r="AMI33"/>
      <c r="AMJ33"/>
    </row>
    <row r="34" spans="2:1024" s="36" customFormat="1" x14ac:dyDescent="0.25">
      <c r="B34" s="9"/>
      <c r="C34" s="46"/>
      <c r="D34" s="5"/>
      <c r="E34" s="47"/>
      <c r="F34" s="40"/>
      <c r="G34" s="40"/>
      <c r="H34" s="41"/>
      <c r="N34" s="38"/>
      <c r="O34" s="38"/>
      <c r="AMI34"/>
      <c r="AMJ34"/>
    </row>
    <row r="35" spans="2:1024" s="36" customFormat="1" x14ac:dyDescent="0.25">
      <c r="B35" s="9"/>
      <c r="C35" s="46"/>
      <c r="D35" s="5"/>
      <c r="E35" s="47"/>
      <c r="F35" s="40"/>
      <c r="G35" s="40"/>
      <c r="H35" s="41"/>
      <c r="N35" s="38"/>
      <c r="O35" s="38"/>
      <c r="AMI35"/>
      <c r="AMJ35"/>
    </row>
    <row r="36" spans="2:1024" s="36" customFormat="1" x14ac:dyDescent="0.25">
      <c r="B36" s="9"/>
      <c r="C36" s="46"/>
      <c r="D36" s="5"/>
      <c r="E36" s="47"/>
      <c r="F36" s="40"/>
      <c r="G36" s="40"/>
      <c r="H36" s="41"/>
      <c r="N36" s="38"/>
      <c r="O36" s="38"/>
      <c r="AMI36"/>
      <c r="AMJ36"/>
    </row>
    <row r="37" spans="2:1024" s="36" customFormat="1" x14ac:dyDescent="0.25">
      <c r="B37" s="9"/>
      <c r="C37" s="46"/>
      <c r="D37" s="5"/>
      <c r="E37" s="47"/>
      <c r="F37" s="40"/>
      <c r="G37" s="40"/>
      <c r="H37" s="41"/>
      <c r="N37" s="38"/>
      <c r="O37" s="38"/>
      <c r="AMI37"/>
      <c r="AMJ37"/>
    </row>
    <row r="38" spans="2:1024" s="36" customFormat="1" x14ac:dyDescent="0.25">
      <c r="B38" s="9"/>
      <c r="C38" s="46"/>
      <c r="D38" s="5"/>
      <c r="E38" s="47"/>
      <c r="F38" s="40"/>
      <c r="G38" s="40"/>
      <c r="H38" s="41"/>
      <c r="N38" s="38"/>
      <c r="O38" s="38"/>
      <c r="AMI38"/>
      <c r="AMJ38"/>
    </row>
    <row r="39" spans="2:1024" s="36" customFormat="1" x14ac:dyDescent="0.25">
      <c r="B39" s="9"/>
      <c r="C39" s="46"/>
      <c r="D39" s="5"/>
      <c r="E39" s="47"/>
      <c r="F39" s="40"/>
      <c r="G39" s="40"/>
      <c r="H39" s="41"/>
      <c r="N39" s="38"/>
      <c r="O39" s="38"/>
      <c r="AMI39"/>
      <c r="AMJ39"/>
    </row>
    <row r="40" spans="2:1024" s="36" customFormat="1" x14ac:dyDescent="0.25">
      <c r="B40" s="9"/>
      <c r="C40" s="46"/>
      <c r="D40" s="5"/>
      <c r="E40" s="47"/>
      <c r="F40" s="40"/>
      <c r="G40" s="40"/>
      <c r="H40" s="41"/>
      <c r="N40" s="38"/>
      <c r="O40" s="38"/>
      <c r="AMI40"/>
      <c r="AMJ40"/>
    </row>
    <row r="41" spans="2:1024" s="36" customFormat="1" x14ac:dyDescent="0.25">
      <c r="B41" s="9"/>
      <c r="C41" s="46"/>
      <c r="D41" s="5"/>
      <c r="E41" s="47"/>
      <c r="F41" s="40"/>
      <c r="G41" s="40"/>
      <c r="H41" s="41"/>
      <c r="N41" s="38"/>
      <c r="O41" s="38"/>
      <c r="AMI41"/>
      <c r="AMJ41"/>
    </row>
    <row r="42" spans="2:1024" s="36" customFormat="1" x14ac:dyDescent="0.25">
      <c r="B42" s="9"/>
      <c r="C42" s="46"/>
      <c r="D42" s="5"/>
      <c r="E42" s="47"/>
      <c r="F42" s="40"/>
      <c r="G42" s="40"/>
      <c r="H42" s="41"/>
      <c r="N42" s="38"/>
      <c r="O42" s="38"/>
      <c r="AMI42"/>
      <c r="AMJ42"/>
    </row>
    <row r="43" spans="2:1024" s="36" customFormat="1" x14ac:dyDescent="0.25">
      <c r="B43" s="9"/>
      <c r="C43" s="46"/>
      <c r="D43" s="5"/>
      <c r="E43" s="47"/>
      <c r="F43" s="40"/>
      <c r="G43" s="40"/>
      <c r="H43" s="41"/>
      <c r="N43" s="38"/>
      <c r="O43" s="38"/>
      <c r="AMI43"/>
      <c r="AMJ43"/>
    </row>
    <row r="44" spans="2:1024" s="36" customFormat="1" x14ac:dyDescent="0.25">
      <c r="B44" s="9"/>
      <c r="C44" s="46"/>
      <c r="D44" s="5"/>
      <c r="E44" s="47"/>
      <c r="F44" s="40"/>
      <c r="G44" s="40"/>
      <c r="H44" s="41"/>
      <c r="N44" s="38"/>
      <c r="O44" s="38"/>
      <c r="AMI44"/>
      <c r="AMJ44"/>
    </row>
    <row r="45" spans="2:1024" s="36" customFormat="1" x14ac:dyDescent="0.25">
      <c r="B45" s="9"/>
      <c r="C45" s="46"/>
      <c r="D45" s="5"/>
      <c r="E45" s="47"/>
      <c r="F45" s="40"/>
      <c r="G45" s="40"/>
      <c r="H45" s="41"/>
      <c r="N45" s="38"/>
      <c r="O45" s="38"/>
      <c r="AMI45"/>
      <c r="AMJ45"/>
    </row>
    <row r="46" spans="2:1024" s="36" customFormat="1" x14ac:dyDescent="0.25">
      <c r="B46" s="9"/>
      <c r="C46" s="46"/>
      <c r="D46" s="5"/>
      <c r="E46" s="47"/>
      <c r="F46" s="40"/>
      <c r="G46" s="40"/>
      <c r="H46" s="41"/>
      <c r="N46" s="38"/>
      <c r="O46" s="38"/>
      <c r="AMI46"/>
      <c r="AMJ46"/>
    </row>
    <row r="47" spans="2:1024" s="36" customFormat="1" x14ac:dyDescent="0.25">
      <c r="B47" s="9"/>
      <c r="C47" s="46"/>
      <c r="D47" s="5"/>
      <c r="E47" s="47"/>
      <c r="F47" s="40"/>
      <c r="G47" s="40"/>
      <c r="H47" s="41"/>
      <c r="N47" s="38"/>
      <c r="O47" s="38"/>
      <c r="AMI47"/>
      <c r="AMJ47"/>
    </row>
    <row r="48" spans="2:1024" s="36" customFormat="1" x14ac:dyDescent="0.25">
      <c r="B48" s="9"/>
      <c r="C48" s="46"/>
      <c r="D48" s="5"/>
      <c r="E48" s="47"/>
      <c r="F48" s="40"/>
      <c r="G48" s="40"/>
      <c r="H48" s="41"/>
      <c r="N48" s="38"/>
      <c r="O48" s="38"/>
      <c r="AMI48"/>
      <c r="AMJ48"/>
    </row>
    <row r="49" spans="2:1024" s="36" customFormat="1" x14ac:dyDescent="0.25">
      <c r="B49" s="9"/>
      <c r="C49" s="46"/>
      <c r="D49" s="5"/>
      <c r="E49" s="47"/>
      <c r="F49" s="40"/>
      <c r="G49" s="40"/>
      <c r="H49" s="41"/>
      <c r="N49" s="38"/>
      <c r="O49" s="38"/>
      <c r="AMI49"/>
      <c r="AMJ49"/>
    </row>
    <row r="50" spans="2:1024" s="36" customFormat="1" x14ac:dyDescent="0.25">
      <c r="B50" s="9"/>
      <c r="C50" s="46"/>
      <c r="D50" s="5"/>
      <c r="E50" s="47"/>
      <c r="F50" s="40"/>
      <c r="G50" s="40"/>
      <c r="H50" s="41"/>
      <c r="N50" s="38"/>
      <c r="O50" s="38"/>
      <c r="AMI50"/>
      <c r="AMJ50"/>
    </row>
    <row r="51" spans="2:1024" s="36" customFormat="1" x14ac:dyDescent="0.25">
      <c r="B51" s="9"/>
      <c r="C51" s="46"/>
      <c r="D51" s="5"/>
      <c r="E51" s="47"/>
      <c r="F51" s="40"/>
      <c r="G51" s="40"/>
      <c r="H51" s="41"/>
      <c r="N51" s="38"/>
      <c r="O51" s="38"/>
      <c r="AMI51"/>
      <c r="AMJ51"/>
    </row>
    <row r="52" spans="2:1024" s="36" customFormat="1" x14ac:dyDescent="0.25">
      <c r="B52" s="9"/>
      <c r="C52" s="46"/>
      <c r="D52" s="5"/>
      <c r="E52" s="47"/>
      <c r="F52" s="40"/>
      <c r="G52" s="40"/>
      <c r="H52" s="41"/>
      <c r="N52" s="38"/>
      <c r="O52" s="38"/>
      <c r="AMI52"/>
      <c r="AMJ52"/>
    </row>
    <row r="53" spans="2:1024" s="36" customFormat="1" x14ac:dyDescent="0.25">
      <c r="B53" s="9"/>
      <c r="C53" s="46"/>
      <c r="D53" s="5"/>
      <c r="E53" s="47"/>
      <c r="F53" s="40"/>
      <c r="G53" s="40"/>
      <c r="H53" s="41"/>
      <c r="N53" s="38"/>
      <c r="O53" s="38"/>
      <c r="AMI53"/>
      <c r="AMJ53"/>
    </row>
    <row r="54" spans="2:1024" s="36" customFormat="1" x14ac:dyDescent="0.25">
      <c r="B54" s="9"/>
      <c r="C54" s="46"/>
      <c r="D54" s="5"/>
      <c r="E54" s="47"/>
      <c r="F54" s="40"/>
      <c r="G54" s="40"/>
      <c r="H54" s="41"/>
      <c r="N54" s="38"/>
      <c r="O54" s="38"/>
      <c r="AMI54"/>
      <c r="AMJ54"/>
    </row>
    <row r="55" spans="2:1024" s="36" customFormat="1" x14ac:dyDescent="0.25">
      <c r="B55" s="9"/>
      <c r="C55" s="46"/>
      <c r="D55" s="5"/>
      <c r="E55" s="47"/>
      <c r="F55" s="40"/>
      <c r="G55" s="40"/>
      <c r="H55" s="41"/>
      <c r="N55" s="38"/>
      <c r="O55" s="38"/>
      <c r="AMI55"/>
      <c r="AMJ55"/>
    </row>
    <row r="56" spans="2:1024" s="36" customFormat="1" x14ac:dyDescent="0.25">
      <c r="B56" s="9"/>
      <c r="C56" s="46"/>
      <c r="D56" s="5"/>
      <c r="E56" s="47"/>
      <c r="F56" s="40"/>
      <c r="G56" s="40"/>
      <c r="H56" s="41"/>
      <c r="N56" s="38"/>
      <c r="O56" s="38"/>
      <c r="AMI56"/>
      <c r="AMJ56"/>
    </row>
    <row r="57" spans="2:1024" s="36" customFormat="1" x14ac:dyDescent="0.25">
      <c r="B57" s="9"/>
      <c r="C57" s="46"/>
      <c r="D57" s="5"/>
      <c r="E57" s="47"/>
      <c r="F57" s="40"/>
      <c r="G57" s="40"/>
      <c r="H57" s="41"/>
      <c r="N57" s="38"/>
      <c r="O57" s="38"/>
      <c r="AMI57"/>
      <c r="AMJ57"/>
    </row>
    <row r="58" spans="2:1024" s="36" customFormat="1" x14ac:dyDescent="0.25">
      <c r="B58" s="9"/>
      <c r="C58" s="46"/>
      <c r="D58" s="5"/>
      <c r="E58" s="47"/>
      <c r="F58" s="40"/>
      <c r="G58" s="40"/>
      <c r="H58" s="41"/>
      <c r="N58" s="38"/>
      <c r="O58" s="38"/>
      <c r="AMI58"/>
      <c r="AMJ58"/>
    </row>
    <row r="59" spans="2:1024" s="36" customFormat="1" x14ac:dyDescent="0.25">
      <c r="B59" s="9"/>
      <c r="C59" s="46"/>
      <c r="D59" s="5"/>
      <c r="E59" s="47"/>
      <c r="F59" s="40"/>
      <c r="G59" s="40"/>
      <c r="H59" s="41"/>
      <c r="N59" s="38"/>
      <c r="O59" s="38"/>
      <c r="AMI59"/>
      <c r="AMJ59"/>
    </row>
    <row r="60" spans="2:1024" s="36" customFormat="1" x14ac:dyDescent="0.25">
      <c r="B60" s="9"/>
      <c r="C60" s="46"/>
      <c r="D60" s="5"/>
      <c r="E60" s="47"/>
      <c r="F60" s="40"/>
      <c r="G60" s="40"/>
      <c r="H60" s="41"/>
      <c r="N60" s="38"/>
      <c r="O60" s="38"/>
      <c r="AMI60"/>
      <c r="AMJ60"/>
    </row>
    <row r="61" spans="2:1024" s="36" customFormat="1" x14ac:dyDescent="0.25">
      <c r="B61" s="9"/>
      <c r="C61" s="46"/>
      <c r="D61" s="5"/>
      <c r="E61" s="47"/>
      <c r="F61" s="40"/>
      <c r="G61" s="40"/>
      <c r="H61" s="41"/>
      <c r="N61" s="38"/>
      <c r="O61" s="38"/>
      <c r="AMI61"/>
      <c r="AMJ61"/>
    </row>
    <row r="62" spans="2:1024" s="36" customFormat="1" x14ac:dyDescent="0.25">
      <c r="B62" s="9"/>
      <c r="C62" s="46"/>
      <c r="D62" s="5"/>
      <c r="E62" s="47"/>
      <c r="F62" s="40"/>
      <c r="G62" s="40"/>
      <c r="H62" s="41"/>
      <c r="N62" s="38"/>
      <c r="O62" s="38"/>
      <c r="AMI62"/>
      <c r="AMJ62"/>
    </row>
    <row r="63" spans="2:1024" s="36" customFormat="1" x14ac:dyDescent="0.25">
      <c r="B63" s="9"/>
      <c r="C63" s="46"/>
      <c r="D63" s="5"/>
      <c r="E63" s="47"/>
      <c r="F63" s="40"/>
      <c r="G63" s="40"/>
      <c r="H63" s="41"/>
      <c r="N63" s="38"/>
      <c r="O63" s="38"/>
      <c r="AMI63"/>
      <c r="AMJ63"/>
    </row>
    <row r="64" spans="2:1024" s="36" customFormat="1" x14ac:dyDescent="0.25">
      <c r="B64" s="9"/>
      <c r="C64" s="46"/>
      <c r="D64" s="5"/>
      <c r="E64" s="47"/>
      <c r="F64" s="40"/>
      <c r="G64" s="40"/>
      <c r="H64" s="41"/>
      <c r="N64" s="38"/>
      <c r="O64" s="38"/>
      <c r="AMI64"/>
      <c r="AMJ64"/>
    </row>
    <row r="65" spans="2:1024" s="36" customFormat="1" x14ac:dyDescent="0.25">
      <c r="B65" s="9"/>
      <c r="C65" s="46"/>
      <c r="D65" s="5"/>
      <c r="E65" s="47"/>
      <c r="F65" s="40"/>
      <c r="G65" s="40"/>
      <c r="H65" s="41"/>
      <c r="N65" s="38"/>
      <c r="O65" s="38"/>
      <c r="AMI65"/>
      <c r="AMJ65"/>
    </row>
    <row r="66" spans="2:1024" s="36" customFormat="1" x14ac:dyDescent="0.25">
      <c r="B66" s="9"/>
      <c r="C66" s="46"/>
      <c r="D66" s="5"/>
      <c r="E66" s="47"/>
      <c r="F66" s="40"/>
      <c r="G66" s="40"/>
      <c r="H66" s="41"/>
      <c r="N66" s="38"/>
      <c r="O66" s="38"/>
      <c r="AMI66"/>
      <c r="AMJ66"/>
    </row>
    <row r="67" spans="2:1024" s="36" customFormat="1" x14ac:dyDescent="0.25">
      <c r="B67" s="9"/>
      <c r="C67" s="46"/>
      <c r="D67" s="5"/>
      <c r="E67" s="47"/>
      <c r="F67" s="40"/>
      <c r="G67" s="40"/>
      <c r="H67" s="41"/>
      <c r="N67" s="38"/>
      <c r="O67" s="38"/>
      <c r="AMI67"/>
      <c r="AMJ67"/>
    </row>
    <row r="68" spans="2:1024" s="36" customFormat="1" x14ac:dyDescent="0.25">
      <c r="B68" s="9"/>
      <c r="C68" s="46"/>
      <c r="D68" s="5"/>
      <c r="E68" s="47"/>
      <c r="F68" s="40"/>
      <c r="G68" s="40"/>
      <c r="H68" s="41"/>
      <c r="N68" s="38"/>
      <c r="O68" s="38"/>
      <c r="AMI68"/>
      <c r="AMJ68"/>
    </row>
    <row r="69" spans="2:1024" s="36" customFormat="1" x14ac:dyDescent="0.25">
      <c r="B69" s="9"/>
      <c r="C69" s="46"/>
      <c r="D69" s="5"/>
      <c r="E69" s="47"/>
      <c r="F69" s="40"/>
      <c r="G69" s="40"/>
      <c r="H69" s="41"/>
      <c r="N69" s="38"/>
      <c r="O69" s="38"/>
      <c r="AMI69"/>
      <c r="AMJ69"/>
    </row>
    <row r="70" spans="2:1024" s="36" customFormat="1" x14ac:dyDescent="0.25">
      <c r="B70" s="9"/>
      <c r="C70" s="46"/>
      <c r="D70" s="5"/>
      <c r="E70" s="47"/>
      <c r="F70" s="40"/>
      <c r="G70" s="40"/>
      <c r="H70" s="41"/>
      <c r="N70" s="38"/>
      <c r="O70" s="38"/>
      <c r="AMI70"/>
      <c r="AMJ70"/>
    </row>
    <row r="71" spans="2:1024" s="36" customFormat="1" x14ac:dyDescent="0.25">
      <c r="B71" s="9"/>
      <c r="C71" s="46"/>
      <c r="D71" s="5"/>
      <c r="E71" s="47"/>
      <c r="F71" s="40"/>
      <c r="G71" s="40"/>
      <c r="H71" s="41"/>
      <c r="N71" s="38"/>
      <c r="O71" s="38"/>
      <c r="AMI71"/>
      <c r="AMJ71"/>
    </row>
    <row r="72" spans="2:1024" s="36" customFormat="1" x14ac:dyDescent="0.25">
      <c r="B72" s="9"/>
      <c r="C72" s="46"/>
      <c r="D72" s="5"/>
      <c r="E72" s="47"/>
      <c r="F72" s="40"/>
      <c r="G72" s="40"/>
      <c r="H72" s="41"/>
      <c r="N72" s="38"/>
      <c r="O72" s="38"/>
      <c r="AMI72"/>
      <c r="AMJ72"/>
    </row>
    <row r="73" spans="2:1024" s="36" customFormat="1" x14ac:dyDescent="0.25">
      <c r="B73" s="9"/>
      <c r="C73" s="46"/>
      <c r="D73" s="5"/>
      <c r="E73" s="47"/>
      <c r="F73" s="40"/>
      <c r="G73" s="40"/>
      <c r="H73" s="41"/>
      <c r="N73" s="38"/>
      <c r="O73" s="38"/>
      <c r="AMI73"/>
      <c r="AMJ73"/>
    </row>
    <row r="74" spans="2:1024" s="36" customFormat="1" x14ac:dyDescent="0.25">
      <c r="B74" s="9"/>
      <c r="C74" s="46"/>
      <c r="D74" s="5"/>
      <c r="E74" s="47"/>
      <c r="F74" s="40"/>
      <c r="G74" s="40"/>
      <c r="H74" s="41"/>
      <c r="N74" s="38"/>
      <c r="O74" s="38"/>
      <c r="AMI74"/>
      <c r="AMJ74"/>
    </row>
    <row r="75" spans="2:1024" s="36" customFormat="1" x14ac:dyDescent="0.25">
      <c r="B75" s="9"/>
      <c r="C75" s="46"/>
      <c r="D75" s="5"/>
      <c r="E75" s="47"/>
      <c r="F75" s="40"/>
      <c r="G75" s="40"/>
      <c r="H75" s="41"/>
      <c r="N75" s="38"/>
      <c r="O75" s="38"/>
      <c r="AMI75"/>
      <c r="AMJ75"/>
    </row>
    <row r="76" spans="2:1024" s="36" customFormat="1" x14ac:dyDescent="0.25">
      <c r="B76" s="9"/>
      <c r="C76" s="46"/>
      <c r="D76" s="5"/>
      <c r="E76" s="47"/>
      <c r="F76" s="40"/>
      <c r="G76" s="40"/>
      <c r="H76" s="41"/>
      <c r="N76" s="38"/>
      <c r="O76" s="38"/>
      <c r="AMI76"/>
      <c r="AMJ76"/>
    </row>
    <row r="77" spans="2:1024" s="36" customFormat="1" x14ac:dyDescent="0.25">
      <c r="B77" s="9"/>
      <c r="C77" s="46"/>
      <c r="D77" s="5"/>
      <c r="E77" s="47"/>
      <c r="F77" s="40"/>
      <c r="G77" s="40"/>
      <c r="H77" s="41"/>
      <c r="N77" s="38"/>
      <c r="O77" s="38"/>
      <c r="AMI77"/>
      <c r="AMJ77"/>
    </row>
    <row r="78" spans="2:1024" s="36" customFormat="1" x14ac:dyDescent="0.25">
      <c r="B78" s="9"/>
      <c r="C78" s="46"/>
      <c r="D78" s="5"/>
      <c r="E78" s="47"/>
      <c r="F78" s="40"/>
      <c r="G78" s="40"/>
      <c r="H78" s="41"/>
      <c r="N78" s="38"/>
      <c r="O78" s="38"/>
      <c r="AMI78"/>
      <c r="AMJ78"/>
    </row>
    <row r="79" spans="2:1024" s="36" customFormat="1" x14ac:dyDescent="0.25">
      <c r="B79" s="9"/>
      <c r="C79" s="46"/>
      <c r="D79" s="5"/>
      <c r="E79" s="47"/>
      <c r="F79" s="40"/>
      <c r="G79" s="40"/>
      <c r="H79" s="41"/>
      <c r="N79" s="38"/>
      <c r="O79" s="38"/>
      <c r="AMI79"/>
      <c r="AMJ79"/>
    </row>
    <row r="80" spans="2:1024" s="36" customFormat="1" x14ac:dyDescent="0.25">
      <c r="B80" s="9"/>
      <c r="C80" s="46"/>
      <c r="D80" s="5"/>
      <c r="E80" s="47"/>
      <c r="F80" s="40"/>
      <c r="G80" s="40"/>
      <c r="H80" s="41"/>
      <c r="N80" s="38"/>
      <c r="O80" s="38"/>
      <c r="AMI80"/>
      <c r="AMJ80"/>
    </row>
    <row r="81" spans="2:1024" s="36" customFormat="1" x14ac:dyDescent="0.25">
      <c r="B81" s="9"/>
      <c r="C81" s="46"/>
      <c r="D81" s="5"/>
      <c r="E81" s="47"/>
      <c r="F81" s="40"/>
      <c r="G81" s="40"/>
      <c r="H81" s="41"/>
      <c r="N81" s="38"/>
      <c r="O81" s="38"/>
      <c r="AMI81"/>
      <c r="AMJ81"/>
    </row>
    <row r="82" spans="2:1024" s="36" customFormat="1" x14ac:dyDescent="0.25">
      <c r="B82" s="9"/>
      <c r="C82" s="46"/>
      <c r="D82" s="5"/>
      <c r="E82" s="47"/>
      <c r="F82" s="40"/>
      <c r="G82" s="40"/>
      <c r="H82" s="41"/>
      <c r="N82" s="38"/>
      <c r="O82" s="38"/>
      <c r="AMI82"/>
      <c r="AMJ82"/>
    </row>
    <row r="83" spans="2:1024" s="36" customFormat="1" x14ac:dyDescent="0.25">
      <c r="B83" s="9"/>
      <c r="C83" s="46"/>
      <c r="D83" s="5"/>
      <c r="E83" s="47"/>
      <c r="F83" s="40"/>
      <c r="G83" s="40"/>
      <c r="H83" s="41"/>
      <c r="N83" s="38"/>
      <c r="O83" s="38"/>
      <c r="AMI83"/>
      <c r="AMJ83"/>
    </row>
    <row r="84" spans="2:1024" s="36" customFormat="1" x14ac:dyDescent="0.25">
      <c r="B84" s="9"/>
      <c r="C84" s="46"/>
      <c r="D84" s="5"/>
      <c r="E84" s="47"/>
      <c r="F84" s="40"/>
      <c r="G84" s="40"/>
      <c r="H84" s="41"/>
      <c r="N84" s="38"/>
      <c r="O84" s="38"/>
      <c r="AMI84"/>
      <c r="AMJ84"/>
    </row>
    <row r="85" spans="2:1024" s="36" customFormat="1" x14ac:dyDescent="0.25">
      <c r="B85" s="9"/>
      <c r="C85" s="46"/>
      <c r="D85" s="5"/>
      <c r="E85" s="47"/>
      <c r="F85" s="40"/>
      <c r="G85" s="40"/>
      <c r="H85" s="41"/>
      <c r="N85" s="38"/>
      <c r="O85" s="38"/>
      <c r="AMI85"/>
      <c r="AMJ85"/>
    </row>
    <row r="86" spans="2:1024" s="36" customFormat="1" x14ac:dyDescent="0.25">
      <c r="B86" s="9"/>
      <c r="C86" s="46"/>
      <c r="D86" s="5"/>
      <c r="E86" s="47"/>
      <c r="F86" s="40"/>
      <c r="G86" s="40"/>
      <c r="H86" s="41"/>
      <c r="N86" s="38"/>
      <c r="O86" s="38"/>
      <c r="AMI86"/>
      <c r="AMJ86"/>
    </row>
    <row r="87" spans="2:1024" s="36" customFormat="1" x14ac:dyDescent="0.25">
      <c r="B87" s="9"/>
      <c r="C87" s="46"/>
      <c r="D87" s="5"/>
      <c r="E87" s="47"/>
      <c r="F87" s="40"/>
      <c r="G87" s="40"/>
      <c r="H87" s="41"/>
      <c r="N87" s="38"/>
      <c r="O87" s="38"/>
      <c r="AMI87"/>
      <c r="AMJ87"/>
    </row>
    <row r="88" spans="2:1024" s="36" customFormat="1" x14ac:dyDescent="0.25">
      <c r="B88" s="9"/>
      <c r="C88" s="46"/>
      <c r="D88" s="5"/>
      <c r="E88" s="47"/>
      <c r="F88" s="40"/>
      <c r="G88" s="40"/>
      <c r="H88" s="41"/>
      <c r="N88" s="38"/>
      <c r="O88" s="38"/>
      <c r="AMI88"/>
      <c r="AMJ88"/>
    </row>
    <row r="89" spans="2:1024" s="36" customFormat="1" x14ac:dyDescent="0.25">
      <c r="B89" s="9"/>
      <c r="C89" s="46"/>
      <c r="D89" s="5"/>
      <c r="E89" s="47"/>
      <c r="F89" s="40"/>
      <c r="G89" s="40"/>
      <c r="H89" s="41"/>
      <c r="N89" s="38"/>
      <c r="O89" s="38"/>
      <c r="AMI89"/>
      <c r="AMJ89"/>
    </row>
    <row r="90" spans="2:1024" s="36" customFormat="1" x14ac:dyDescent="0.25">
      <c r="B90" s="9"/>
      <c r="C90" s="46"/>
      <c r="D90" s="5"/>
      <c r="E90" s="47"/>
      <c r="F90" s="40"/>
      <c r="G90" s="40"/>
      <c r="H90" s="41"/>
      <c r="N90" s="38"/>
      <c r="O90" s="38"/>
      <c r="AMI90"/>
      <c r="AMJ90"/>
    </row>
    <row r="91" spans="2:1024" s="36" customFormat="1" x14ac:dyDescent="0.25">
      <c r="B91" s="9"/>
      <c r="C91" s="46"/>
      <c r="D91" s="5"/>
      <c r="E91" s="47"/>
      <c r="F91" s="40"/>
      <c r="G91" s="40"/>
      <c r="H91" s="41"/>
      <c r="N91" s="38"/>
      <c r="O91" s="38"/>
      <c r="AMI91"/>
      <c r="AMJ91"/>
    </row>
    <row r="92" spans="2:1024" s="36" customFormat="1" x14ac:dyDescent="0.25">
      <c r="B92" s="9"/>
      <c r="C92" s="46"/>
      <c r="D92" s="5"/>
      <c r="E92" s="47"/>
      <c r="F92" s="40"/>
      <c r="G92" s="40"/>
      <c r="H92" s="41"/>
      <c r="N92" s="38"/>
      <c r="O92" s="38"/>
      <c r="AMI92"/>
      <c r="AMJ92"/>
    </row>
    <row r="93" spans="2:1024" s="36" customFormat="1" x14ac:dyDescent="0.25">
      <c r="B93" s="9"/>
      <c r="C93" s="46"/>
      <c r="D93" s="5"/>
      <c r="E93" s="47"/>
      <c r="F93" s="40"/>
      <c r="G93" s="40"/>
      <c r="H93" s="41"/>
      <c r="N93" s="38"/>
      <c r="O93" s="38"/>
      <c r="AMI93"/>
      <c r="AMJ93"/>
    </row>
    <row r="94" spans="2:1024" s="36" customFormat="1" x14ac:dyDescent="0.25">
      <c r="B94" s="9"/>
      <c r="C94" s="46"/>
      <c r="D94" s="5"/>
      <c r="E94" s="47"/>
      <c r="F94" s="40"/>
      <c r="G94" s="40"/>
      <c r="H94" s="41"/>
      <c r="N94" s="38"/>
      <c r="O94" s="38"/>
      <c r="AMI94"/>
      <c r="AMJ94"/>
    </row>
    <row r="95" spans="2:1024" s="36" customFormat="1" x14ac:dyDescent="0.25">
      <c r="B95" s="9"/>
      <c r="C95" s="46"/>
      <c r="D95" s="5"/>
      <c r="E95" s="47"/>
      <c r="F95" s="40"/>
      <c r="G95" s="40"/>
      <c r="H95" s="41"/>
      <c r="N95" s="38"/>
      <c r="O95" s="38"/>
      <c r="AMI95"/>
      <c r="AMJ95"/>
    </row>
    <row r="96" spans="2:1024" s="36" customFormat="1" x14ac:dyDescent="0.25">
      <c r="B96" s="9"/>
      <c r="C96" s="46"/>
      <c r="D96" s="5"/>
      <c r="E96" s="47"/>
      <c r="F96" s="40"/>
      <c r="G96" s="40"/>
      <c r="H96" s="41"/>
      <c r="N96" s="38"/>
      <c r="O96" s="38"/>
      <c r="AMI96"/>
      <c r="AMJ96"/>
    </row>
    <row r="97" spans="2:1024" s="36" customFormat="1" x14ac:dyDescent="0.25">
      <c r="B97" s="9"/>
      <c r="C97" s="46"/>
      <c r="D97" s="5"/>
      <c r="E97" s="47"/>
      <c r="F97" s="40"/>
      <c r="G97" s="40"/>
      <c r="H97" s="41"/>
      <c r="N97" s="38"/>
      <c r="O97" s="38"/>
      <c r="AMI97"/>
      <c r="AMJ97"/>
    </row>
    <row r="98" spans="2:1024" s="36" customFormat="1" x14ac:dyDescent="0.25">
      <c r="B98" s="9"/>
      <c r="C98" s="46"/>
      <c r="D98" s="5"/>
      <c r="E98" s="47"/>
      <c r="F98" s="40"/>
      <c r="G98" s="40"/>
      <c r="H98" s="41"/>
      <c r="N98" s="38"/>
      <c r="O98" s="38"/>
      <c r="AMI98"/>
      <c r="AMJ98"/>
    </row>
    <row r="99" spans="2:1024" s="36" customFormat="1" x14ac:dyDescent="0.25">
      <c r="B99" s="9"/>
      <c r="C99" s="46"/>
      <c r="D99" s="5"/>
      <c r="E99" s="47"/>
      <c r="F99" s="40"/>
      <c r="G99" s="40"/>
      <c r="H99" s="41"/>
      <c r="N99" s="38"/>
      <c r="O99" s="38"/>
      <c r="AMI99"/>
      <c r="AMJ99"/>
    </row>
    <row r="100" spans="2:1024" s="36" customFormat="1" x14ac:dyDescent="0.25">
      <c r="B100" s="9"/>
      <c r="C100" s="46"/>
      <c r="D100" s="5"/>
      <c r="E100" s="47"/>
      <c r="F100" s="40"/>
      <c r="G100" s="40"/>
      <c r="H100" s="41"/>
      <c r="N100" s="38"/>
      <c r="O100" s="38"/>
      <c r="AMI100"/>
      <c r="AMJ100"/>
    </row>
    <row r="101" spans="2:1024" s="36" customFormat="1" x14ac:dyDescent="0.25">
      <c r="B101" s="9"/>
      <c r="C101" s="46"/>
      <c r="D101" s="5"/>
      <c r="E101" s="47"/>
      <c r="F101" s="40"/>
      <c r="G101" s="40"/>
      <c r="H101" s="41"/>
      <c r="N101" s="38"/>
      <c r="O101" s="38"/>
      <c r="AMI101"/>
      <c r="AMJ101"/>
    </row>
    <row r="102" spans="2:1024" s="36" customFormat="1" x14ac:dyDescent="0.25">
      <c r="B102" s="9"/>
      <c r="C102" s="46"/>
      <c r="D102" s="5"/>
      <c r="E102" s="47"/>
      <c r="F102" s="40"/>
      <c r="G102" s="40"/>
      <c r="H102" s="41"/>
      <c r="N102" s="38"/>
      <c r="O102" s="38"/>
      <c r="AMI102"/>
      <c r="AMJ102"/>
    </row>
    <row r="103" spans="2:1024" s="36" customFormat="1" x14ac:dyDescent="0.25">
      <c r="B103" s="9"/>
      <c r="C103" s="46"/>
      <c r="D103" s="5"/>
      <c r="E103" s="47"/>
      <c r="F103" s="40"/>
      <c r="G103" s="40"/>
      <c r="H103" s="41"/>
      <c r="N103" s="38"/>
      <c r="O103" s="38"/>
      <c r="AMI103"/>
      <c r="AMJ103"/>
    </row>
    <row r="104" spans="2:1024" s="36" customFormat="1" x14ac:dyDescent="0.25">
      <c r="B104" s="9"/>
      <c r="C104" s="46"/>
      <c r="D104" s="5"/>
      <c r="E104" s="47"/>
      <c r="F104" s="40"/>
      <c r="G104" s="40"/>
      <c r="H104" s="41"/>
      <c r="N104" s="38"/>
      <c r="O104" s="38"/>
      <c r="AMI104"/>
      <c r="AMJ104"/>
    </row>
    <row r="105" spans="2:1024" s="36" customFormat="1" x14ac:dyDescent="0.25">
      <c r="B105" s="9"/>
      <c r="C105" s="46"/>
      <c r="D105" s="5"/>
      <c r="E105" s="47"/>
      <c r="F105" s="40"/>
      <c r="G105" s="40"/>
      <c r="H105" s="41"/>
      <c r="N105" s="38"/>
      <c r="O105" s="38"/>
      <c r="AMI105"/>
      <c r="AMJ105"/>
    </row>
    <row r="106" spans="2:1024" s="36" customFormat="1" x14ac:dyDescent="0.25">
      <c r="B106" s="9"/>
      <c r="C106" s="46"/>
      <c r="D106" s="5"/>
      <c r="E106" s="47"/>
      <c r="F106" s="40"/>
      <c r="G106" s="40"/>
      <c r="H106" s="41"/>
      <c r="N106" s="38"/>
      <c r="O106" s="38"/>
      <c r="AMI106"/>
      <c r="AMJ106"/>
    </row>
    <row r="107" spans="2:1024" s="36" customFormat="1" x14ac:dyDescent="0.25">
      <c r="B107" s="9"/>
      <c r="C107" s="46"/>
      <c r="D107" s="5"/>
      <c r="E107" s="47"/>
      <c r="F107" s="40"/>
      <c r="G107" s="40"/>
      <c r="H107" s="41"/>
      <c r="N107" s="38"/>
      <c r="O107" s="38"/>
      <c r="AMI107"/>
      <c r="AMJ107"/>
    </row>
    <row r="108" spans="2:1024" s="36" customFormat="1" x14ac:dyDescent="0.25">
      <c r="B108" s="9"/>
      <c r="C108" s="46"/>
      <c r="D108" s="5"/>
      <c r="E108" s="47"/>
      <c r="F108" s="40"/>
      <c r="G108" s="40"/>
      <c r="H108" s="41"/>
      <c r="N108" s="38"/>
      <c r="O108" s="38"/>
      <c r="AMI108"/>
      <c r="AMJ108"/>
    </row>
    <row r="109" spans="2:1024" s="36" customFormat="1" x14ac:dyDescent="0.25">
      <c r="B109" s="9"/>
      <c r="C109" s="46"/>
      <c r="D109" s="5"/>
      <c r="E109" s="47"/>
      <c r="F109" s="40"/>
      <c r="G109" s="40"/>
      <c r="H109" s="41"/>
      <c r="N109" s="38"/>
      <c r="O109" s="38"/>
      <c r="AMI109"/>
      <c r="AMJ109"/>
    </row>
    <row r="110" spans="2:1024" s="36" customFormat="1" x14ac:dyDescent="0.25">
      <c r="B110" s="9"/>
      <c r="C110" s="46"/>
      <c r="D110" s="5"/>
      <c r="E110" s="47"/>
      <c r="F110" s="40"/>
      <c r="G110" s="40"/>
      <c r="H110" s="41"/>
      <c r="N110" s="38"/>
      <c r="O110" s="38"/>
      <c r="AMI110"/>
      <c r="AMJ110"/>
    </row>
    <row r="111" spans="2:1024" s="36" customFormat="1" x14ac:dyDescent="0.25">
      <c r="B111" s="9"/>
      <c r="C111" s="46"/>
      <c r="D111" s="5"/>
      <c r="E111" s="47"/>
      <c r="F111" s="40"/>
      <c r="G111" s="40"/>
      <c r="H111" s="41"/>
      <c r="N111" s="38"/>
      <c r="O111" s="38"/>
      <c r="AMI111"/>
      <c r="AMJ111"/>
    </row>
    <row r="112" spans="2:1024" s="36" customFormat="1" x14ac:dyDescent="0.25">
      <c r="B112" s="9"/>
      <c r="C112" s="46"/>
      <c r="D112" s="5"/>
      <c r="E112" s="47"/>
      <c r="F112" s="40"/>
      <c r="G112" s="40"/>
      <c r="H112" s="41"/>
      <c r="N112" s="38"/>
      <c r="O112" s="38"/>
      <c r="AMI112"/>
      <c r="AMJ112"/>
    </row>
    <row r="113" spans="2:1024" s="36" customFormat="1" x14ac:dyDescent="0.25">
      <c r="B113" s="9"/>
      <c r="C113" s="46"/>
      <c r="D113" s="5"/>
      <c r="E113" s="47"/>
      <c r="F113" s="40"/>
      <c r="G113" s="40"/>
      <c r="H113" s="41"/>
      <c r="N113" s="38"/>
      <c r="O113" s="38"/>
      <c r="AMI113"/>
      <c r="AMJ113"/>
    </row>
    <row r="114" spans="2:1024" s="36" customFormat="1" x14ac:dyDescent="0.25">
      <c r="B114" s="9"/>
      <c r="C114" s="46"/>
      <c r="D114" s="5"/>
      <c r="E114" s="47"/>
      <c r="F114" s="40"/>
      <c r="G114" s="40"/>
      <c r="H114" s="41"/>
      <c r="N114" s="38"/>
      <c r="O114" s="38"/>
      <c r="AMI114"/>
      <c r="AMJ114"/>
    </row>
    <row r="115" spans="2:1024" s="36" customFormat="1" x14ac:dyDescent="0.25">
      <c r="B115" s="9"/>
      <c r="C115" s="46"/>
      <c r="D115" s="5"/>
      <c r="E115" s="47"/>
      <c r="F115" s="40"/>
      <c r="G115" s="40"/>
      <c r="H115" s="41"/>
      <c r="N115" s="38"/>
      <c r="O115" s="38"/>
      <c r="AMI115"/>
      <c r="AMJ115"/>
    </row>
    <row r="116" spans="2:1024" s="36" customFormat="1" x14ac:dyDescent="0.25">
      <c r="B116" s="9"/>
      <c r="C116" s="46"/>
      <c r="D116" s="5"/>
      <c r="E116" s="47"/>
      <c r="F116" s="40"/>
      <c r="G116" s="40"/>
      <c r="H116" s="41"/>
      <c r="N116" s="38"/>
      <c r="O116" s="38"/>
      <c r="AMI116"/>
      <c r="AMJ116"/>
    </row>
    <row r="117" spans="2:1024" s="36" customFormat="1" x14ac:dyDescent="0.25">
      <c r="B117" s="9"/>
      <c r="C117" s="46"/>
      <c r="D117" s="5"/>
      <c r="E117" s="47"/>
      <c r="F117" s="40"/>
      <c r="G117" s="40"/>
      <c r="H117" s="41"/>
      <c r="N117" s="38"/>
      <c r="O117" s="38"/>
      <c r="AMI117"/>
      <c r="AMJ117"/>
    </row>
    <row r="118" spans="2:1024" s="36" customFormat="1" x14ac:dyDescent="0.25">
      <c r="B118" s="9"/>
      <c r="C118" s="46"/>
      <c r="D118" s="5"/>
      <c r="E118" s="47"/>
      <c r="F118" s="40"/>
      <c r="G118" s="40"/>
      <c r="H118" s="41"/>
      <c r="N118" s="38"/>
      <c r="O118" s="38"/>
      <c r="AMI118"/>
      <c r="AMJ118"/>
    </row>
    <row r="119" spans="2:1024" s="36" customFormat="1" x14ac:dyDescent="0.25">
      <c r="B119" s="9"/>
      <c r="C119" s="46"/>
      <c r="D119" s="5"/>
      <c r="E119" s="47"/>
      <c r="F119" s="40"/>
      <c r="G119" s="40"/>
      <c r="H119" s="41"/>
      <c r="N119" s="38"/>
      <c r="O119" s="38"/>
      <c r="AMI119"/>
      <c r="AMJ119"/>
    </row>
    <row r="120" spans="2:1024" s="36" customFormat="1" x14ac:dyDescent="0.25">
      <c r="B120" s="9"/>
      <c r="C120" s="46"/>
      <c r="D120" s="5"/>
      <c r="E120" s="47"/>
      <c r="F120" s="40"/>
      <c r="G120" s="40"/>
      <c r="H120" s="41"/>
      <c r="N120" s="38"/>
      <c r="O120" s="38"/>
      <c r="AMI120"/>
      <c r="AMJ120"/>
    </row>
    <row r="121" spans="2:1024" s="36" customFormat="1" x14ac:dyDescent="0.25">
      <c r="B121" s="9"/>
      <c r="C121" s="46"/>
      <c r="D121" s="5"/>
      <c r="E121" s="47"/>
      <c r="F121" s="40"/>
      <c r="G121" s="40"/>
      <c r="H121" s="41"/>
      <c r="N121" s="38"/>
      <c r="O121" s="38"/>
      <c r="AMI121"/>
      <c r="AMJ121"/>
    </row>
    <row r="122" spans="2:1024" s="36" customFormat="1" x14ac:dyDescent="0.25">
      <c r="B122" s="5"/>
      <c r="C122" s="6"/>
      <c r="D122" s="9"/>
      <c r="E122" s="7"/>
      <c r="F122" s="8"/>
      <c r="G122" s="9"/>
      <c r="H122" s="10"/>
      <c r="I122" s="23"/>
      <c r="J122" s="5"/>
      <c r="K122" s="5"/>
      <c r="N122" s="38"/>
      <c r="O122" s="38"/>
      <c r="AMI122"/>
      <c r="AMJ122"/>
    </row>
    <row r="123" spans="2:1024" s="36" customFormat="1" x14ac:dyDescent="0.25">
      <c r="B123" s="5"/>
      <c r="C123" s="6"/>
      <c r="D123" s="9"/>
      <c r="E123" s="7"/>
      <c r="F123" s="8"/>
      <c r="G123" s="9"/>
      <c r="H123" s="10"/>
      <c r="I123" s="23"/>
      <c r="J123" s="5"/>
      <c r="K123" s="5"/>
      <c r="N123" s="38"/>
      <c r="O123" s="38"/>
      <c r="AMI123"/>
      <c r="AMJ123"/>
    </row>
    <row r="124" spans="2:1024" s="36" customFormat="1" x14ac:dyDescent="0.25">
      <c r="B124" s="5"/>
      <c r="C124" s="6"/>
      <c r="D124" s="9"/>
      <c r="E124" s="7"/>
      <c r="F124" s="8"/>
      <c r="G124" s="9"/>
      <c r="H124" s="10"/>
      <c r="I124" s="23"/>
      <c r="J124" s="5"/>
      <c r="K124" s="5"/>
      <c r="N124" s="38"/>
      <c r="O124" s="38"/>
      <c r="AMI124"/>
      <c r="AMJ124"/>
    </row>
    <row r="125" spans="2:1024" s="36" customFormat="1" x14ac:dyDescent="0.25">
      <c r="B125" s="5"/>
      <c r="C125" s="6"/>
      <c r="D125" s="9"/>
      <c r="E125" s="7"/>
      <c r="F125" s="8"/>
      <c r="G125" s="9"/>
      <c r="H125" s="10"/>
      <c r="I125" s="23"/>
      <c r="J125" s="5"/>
      <c r="K125" s="5"/>
      <c r="N125" s="38"/>
      <c r="O125" s="38"/>
      <c r="AMI125"/>
      <c r="AMJ125"/>
    </row>
    <row r="126" spans="2:1024" s="36" customFormat="1" x14ac:dyDescent="0.25">
      <c r="B126" s="5"/>
      <c r="C126" s="6"/>
      <c r="D126" s="9"/>
      <c r="E126" s="7"/>
      <c r="F126" s="8"/>
      <c r="G126" s="9"/>
      <c r="H126" s="10"/>
      <c r="I126" s="23"/>
      <c r="J126" s="5"/>
      <c r="K126" s="5"/>
      <c r="N126" s="38"/>
      <c r="O126" s="38"/>
      <c r="AMI126"/>
      <c r="AMJ126"/>
    </row>
    <row r="127" spans="2:1024" s="36" customFormat="1" x14ac:dyDescent="0.25">
      <c r="B127" s="5"/>
      <c r="C127" s="6"/>
      <c r="D127" s="9"/>
      <c r="E127" s="7"/>
      <c r="F127" s="8"/>
      <c r="G127" s="9"/>
      <c r="H127" s="10"/>
      <c r="I127" s="23"/>
      <c r="J127" s="5"/>
      <c r="K127" s="5"/>
      <c r="N127" s="38"/>
      <c r="O127" s="38"/>
      <c r="AMI127"/>
      <c r="AMJ127"/>
    </row>
    <row r="128" spans="2:1024" s="36" customFormat="1" x14ac:dyDescent="0.25">
      <c r="B128" s="5"/>
      <c r="C128" s="6"/>
      <c r="D128" s="9"/>
      <c r="E128" s="7"/>
      <c r="F128" s="8"/>
      <c r="G128" s="9"/>
      <c r="H128" s="10"/>
      <c r="I128" s="23"/>
      <c r="J128" s="5"/>
      <c r="K128" s="5"/>
      <c r="N128" s="38"/>
      <c r="O128" s="38"/>
      <c r="AMI128"/>
      <c r="AMJ128"/>
    </row>
    <row r="129" spans="2:1024" s="36" customFormat="1" x14ac:dyDescent="0.25">
      <c r="B129" s="5"/>
      <c r="C129" s="6"/>
      <c r="D129" s="9"/>
      <c r="E129" s="7"/>
      <c r="F129" s="8"/>
      <c r="G129" s="9"/>
      <c r="H129" s="10"/>
      <c r="I129" s="23"/>
      <c r="J129" s="5"/>
      <c r="K129" s="5"/>
      <c r="N129" s="38"/>
      <c r="O129" s="38"/>
      <c r="AMI129"/>
      <c r="AMJ129"/>
    </row>
    <row r="130" spans="2:1024" s="36" customFormat="1" x14ac:dyDescent="0.25">
      <c r="B130" s="5"/>
      <c r="C130" s="6"/>
      <c r="D130" s="9"/>
      <c r="E130" s="7"/>
      <c r="F130" s="8"/>
      <c r="G130" s="9"/>
      <c r="H130" s="10"/>
      <c r="I130" s="23"/>
      <c r="J130" s="5"/>
      <c r="K130" s="5"/>
      <c r="N130" s="38"/>
      <c r="O130" s="38"/>
      <c r="AMI130"/>
      <c r="AMJ130"/>
    </row>
    <row r="131" spans="2:1024" s="36" customFormat="1" x14ac:dyDescent="0.25">
      <c r="B131" s="5"/>
      <c r="C131" s="6"/>
      <c r="D131" s="9"/>
      <c r="E131" s="7"/>
      <c r="F131" s="8"/>
      <c r="G131" s="9"/>
      <c r="H131" s="10"/>
      <c r="I131" s="23"/>
      <c r="J131" s="5"/>
      <c r="K131" s="5"/>
      <c r="N131" s="38"/>
      <c r="O131" s="38"/>
      <c r="AMI131"/>
      <c r="AMJ131"/>
    </row>
    <row r="132" spans="2:1024" s="36" customFormat="1" x14ac:dyDescent="0.25">
      <c r="B132" s="5"/>
      <c r="C132" s="6"/>
      <c r="D132" s="9"/>
      <c r="E132" s="7"/>
      <c r="F132" s="8"/>
      <c r="G132" s="9"/>
      <c r="H132" s="10"/>
      <c r="I132" s="23"/>
      <c r="J132" s="5"/>
      <c r="K132" s="5"/>
      <c r="N132" s="38"/>
      <c r="O132" s="38"/>
      <c r="AMI132"/>
      <c r="AMJ132"/>
    </row>
    <row r="133" spans="2:1024" s="36" customFormat="1" x14ac:dyDescent="0.25">
      <c r="B133" s="5"/>
      <c r="C133" s="6"/>
      <c r="D133" s="9"/>
      <c r="E133" s="7"/>
      <c r="F133" s="8"/>
      <c r="G133" s="9"/>
      <c r="H133" s="10"/>
      <c r="I133" s="23"/>
      <c r="J133" s="5"/>
      <c r="K133" s="5"/>
      <c r="N133" s="38"/>
      <c r="O133" s="38"/>
      <c r="AMI133"/>
      <c r="AMJ133"/>
    </row>
    <row r="134" spans="2:1024" s="36" customFormat="1" x14ac:dyDescent="0.25">
      <c r="B134" s="5"/>
      <c r="C134" s="6"/>
      <c r="D134" s="9"/>
      <c r="E134" s="7"/>
      <c r="F134" s="8"/>
      <c r="G134" s="9"/>
      <c r="H134" s="10"/>
      <c r="I134" s="23"/>
      <c r="J134" s="5"/>
      <c r="K134" s="5"/>
      <c r="N134" s="38"/>
      <c r="O134" s="38"/>
      <c r="AMI134"/>
      <c r="AMJ134"/>
    </row>
    <row r="135" spans="2:1024" s="36" customFormat="1" x14ac:dyDescent="0.25">
      <c r="B135" s="5"/>
      <c r="C135" s="6"/>
      <c r="D135" s="9"/>
      <c r="E135" s="7"/>
      <c r="F135" s="8"/>
      <c r="G135" s="9"/>
      <c r="H135" s="10"/>
      <c r="I135" s="23"/>
      <c r="J135" s="5"/>
      <c r="K135" s="5"/>
      <c r="N135" s="38"/>
      <c r="O135" s="38"/>
      <c r="AMI135"/>
      <c r="AMJ135"/>
    </row>
    <row r="136" spans="2:1024" s="36" customFormat="1" x14ac:dyDescent="0.25">
      <c r="B136" s="5"/>
      <c r="C136" s="6"/>
      <c r="D136" s="9"/>
      <c r="E136" s="7"/>
      <c r="F136" s="8"/>
      <c r="G136" s="9"/>
      <c r="H136" s="10"/>
      <c r="I136" s="23"/>
      <c r="J136" s="5"/>
      <c r="K136" s="5"/>
      <c r="N136" s="38"/>
      <c r="O136" s="38"/>
      <c r="AMI136"/>
      <c r="AMJ136"/>
    </row>
    <row r="137" spans="2:1024" s="36" customFormat="1" x14ac:dyDescent="0.25">
      <c r="B137" s="5"/>
      <c r="C137" s="6"/>
      <c r="D137" s="9"/>
      <c r="E137" s="7"/>
      <c r="F137" s="8"/>
      <c r="G137" s="9"/>
      <c r="H137" s="10"/>
      <c r="I137" s="23"/>
      <c r="J137" s="5"/>
      <c r="K137" s="5"/>
      <c r="N137" s="38"/>
      <c r="O137" s="38"/>
      <c r="AMI137"/>
      <c r="AMJ137"/>
    </row>
    <row r="138" spans="2:1024" s="36" customFormat="1" x14ac:dyDescent="0.25">
      <c r="B138" s="5"/>
      <c r="C138" s="6"/>
      <c r="D138" s="9"/>
      <c r="E138" s="7"/>
      <c r="F138" s="8"/>
      <c r="G138" s="9"/>
      <c r="H138" s="10"/>
      <c r="I138" s="23"/>
      <c r="J138" s="5"/>
      <c r="K138" s="5"/>
      <c r="N138" s="38"/>
      <c r="O138" s="38"/>
      <c r="AMI138"/>
      <c r="AMJ138"/>
    </row>
    <row r="139" spans="2:1024" s="36" customFormat="1" x14ac:dyDescent="0.25">
      <c r="B139" s="5"/>
      <c r="C139" s="6"/>
      <c r="D139" s="9"/>
      <c r="E139" s="7"/>
      <c r="F139" s="8"/>
      <c r="G139" s="9"/>
      <c r="H139" s="10"/>
      <c r="I139" s="23"/>
      <c r="J139" s="5"/>
      <c r="K139" s="5"/>
      <c r="N139" s="38"/>
      <c r="O139" s="38"/>
      <c r="AMI139"/>
      <c r="AMJ139"/>
    </row>
    <row r="140" spans="2:1024" s="36" customFormat="1" x14ac:dyDescent="0.25">
      <c r="B140" s="5"/>
      <c r="C140" s="6"/>
      <c r="D140" s="9"/>
      <c r="E140" s="7"/>
      <c r="F140" s="8"/>
      <c r="G140" s="9"/>
      <c r="H140" s="10"/>
      <c r="I140" s="23"/>
      <c r="J140" s="5"/>
      <c r="K140" s="5"/>
      <c r="N140" s="38"/>
      <c r="O140" s="38"/>
      <c r="AMI140"/>
      <c r="AMJ140"/>
    </row>
    <row r="141" spans="2:1024" s="36" customFormat="1" x14ac:dyDescent="0.25">
      <c r="B141" s="5"/>
      <c r="C141" s="6"/>
      <c r="D141" s="9"/>
      <c r="E141" s="7"/>
      <c r="F141" s="8"/>
      <c r="G141" s="9"/>
      <c r="H141" s="10"/>
      <c r="I141" s="23"/>
      <c r="J141" s="5"/>
      <c r="K141" s="5"/>
      <c r="N141" s="38"/>
      <c r="O141" s="38"/>
      <c r="AMI141"/>
      <c r="AMJ141"/>
    </row>
    <row r="142" spans="2:1024" s="36" customFormat="1" x14ac:dyDescent="0.25">
      <c r="B142" s="5"/>
      <c r="C142" s="6"/>
      <c r="D142" s="9"/>
      <c r="E142" s="7"/>
      <c r="F142" s="8"/>
      <c r="G142" s="9"/>
      <c r="H142" s="10"/>
      <c r="I142" s="23"/>
      <c r="J142" s="5"/>
      <c r="K142" s="5"/>
      <c r="N142" s="38"/>
      <c r="O142" s="38"/>
      <c r="AMI142"/>
      <c r="AMJ142"/>
    </row>
    <row r="143" spans="2:1024" s="36" customFormat="1" x14ac:dyDescent="0.25">
      <c r="B143" s="5"/>
      <c r="C143" s="6"/>
      <c r="D143" s="9"/>
      <c r="E143" s="7"/>
      <c r="F143" s="8"/>
      <c r="G143" s="9"/>
      <c r="H143" s="10"/>
      <c r="I143" s="23"/>
      <c r="J143" s="5"/>
      <c r="K143" s="5"/>
      <c r="N143" s="38"/>
      <c r="O143" s="38"/>
      <c r="AMI143"/>
      <c r="AMJ143"/>
    </row>
    <row r="144" spans="2:1024" s="36" customFormat="1" x14ac:dyDescent="0.25">
      <c r="B144" s="5"/>
      <c r="C144" s="6"/>
      <c r="D144" s="9"/>
      <c r="E144" s="7"/>
      <c r="F144" s="8"/>
      <c r="G144" s="9"/>
      <c r="H144" s="10"/>
      <c r="I144" s="23"/>
      <c r="J144" s="5"/>
      <c r="K144" s="5"/>
      <c r="N144" s="38"/>
      <c r="O144" s="38"/>
      <c r="AMI144"/>
      <c r="AMJ144"/>
    </row>
    <row r="145" spans="2:1024" s="36" customFormat="1" x14ac:dyDescent="0.25">
      <c r="B145" s="5"/>
      <c r="C145" s="6"/>
      <c r="D145" s="9"/>
      <c r="E145" s="7"/>
      <c r="F145" s="8"/>
      <c r="G145" s="9"/>
      <c r="H145" s="10"/>
      <c r="I145" s="23"/>
      <c r="J145" s="5"/>
      <c r="K145" s="5"/>
      <c r="N145" s="38"/>
      <c r="O145" s="38"/>
      <c r="AMI145"/>
      <c r="AMJ145"/>
    </row>
    <row r="146" spans="2:1024" s="36" customFormat="1" x14ac:dyDescent="0.25">
      <c r="B146" s="5"/>
      <c r="C146" s="6"/>
      <c r="D146" s="9"/>
      <c r="E146" s="7"/>
      <c r="F146" s="8"/>
      <c r="G146" s="9"/>
      <c r="H146" s="10"/>
      <c r="I146" s="23"/>
      <c r="J146" s="5"/>
      <c r="K146" s="5"/>
      <c r="N146" s="38"/>
      <c r="O146" s="38"/>
      <c r="AMI146"/>
      <c r="AMJ146"/>
    </row>
    <row r="147" spans="2:1024" s="36" customFormat="1" x14ac:dyDescent="0.25">
      <c r="B147" s="5"/>
      <c r="C147" s="6"/>
      <c r="D147" s="9"/>
      <c r="E147" s="7"/>
      <c r="F147" s="8"/>
      <c r="G147" s="9"/>
      <c r="H147" s="10"/>
      <c r="I147" s="23"/>
      <c r="J147" s="5"/>
      <c r="K147" s="5"/>
      <c r="N147" s="38"/>
      <c r="O147" s="38"/>
      <c r="AMI147"/>
      <c r="AMJ147"/>
    </row>
    <row r="148" spans="2:1024" s="36" customFormat="1" x14ac:dyDescent="0.25">
      <c r="B148" s="5"/>
      <c r="C148" s="6"/>
      <c r="D148" s="9"/>
      <c r="E148" s="7"/>
      <c r="F148" s="8"/>
      <c r="G148" s="9"/>
      <c r="H148" s="10"/>
      <c r="I148" s="23"/>
      <c r="J148" s="5"/>
      <c r="K148" s="5"/>
      <c r="N148" s="38"/>
      <c r="O148" s="38"/>
      <c r="AMI148"/>
      <c r="AMJ148"/>
    </row>
    <row r="149" spans="2:1024" s="36" customFormat="1" x14ac:dyDescent="0.25">
      <c r="B149" s="5"/>
      <c r="C149" s="6"/>
      <c r="D149" s="9"/>
      <c r="E149" s="7"/>
      <c r="F149" s="8"/>
      <c r="G149" s="9"/>
      <c r="H149" s="10"/>
      <c r="I149" s="23"/>
      <c r="J149" s="5"/>
      <c r="K149" s="5"/>
      <c r="N149" s="38"/>
      <c r="O149" s="38"/>
      <c r="AMI149"/>
      <c r="AMJ149"/>
    </row>
    <row r="150" spans="2:1024" s="36" customFormat="1" x14ac:dyDescent="0.25">
      <c r="B150" s="5"/>
      <c r="C150" s="6"/>
      <c r="D150" s="9"/>
      <c r="E150" s="7"/>
      <c r="F150" s="8"/>
      <c r="G150" s="9"/>
      <c r="H150" s="10"/>
      <c r="I150" s="23"/>
      <c r="J150" s="5"/>
      <c r="K150" s="5"/>
      <c r="N150" s="38"/>
      <c r="O150" s="38"/>
      <c r="AMI150"/>
      <c r="AMJ150"/>
    </row>
    <row r="151" spans="2:1024" s="36" customFormat="1" x14ac:dyDescent="0.25">
      <c r="B151" s="5"/>
      <c r="C151" s="6"/>
      <c r="D151" s="9"/>
      <c r="E151" s="7"/>
      <c r="F151" s="8"/>
      <c r="G151" s="9"/>
      <c r="H151" s="10"/>
      <c r="I151" s="23"/>
      <c r="J151" s="5"/>
      <c r="K151" s="5"/>
      <c r="N151" s="38"/>
      <c r="O151" s="38"/>
      <c r="AMI151"/>
      <c r="AMJ151"/>
    </row>
    <row r="152" spans="2:1024" s="36" customFormat="1" x14ac:dyDescent="0.25">
      <c r="B152" s="5"/>
      <c r="C152" s="6"/>
      <c r="D152" s="9"/>
      <c r="E152" s="7"/>
      <c r="F152" s="8"/>
      <c r="G152" s="9"/>
      <c r="H152" s="10"/>
      <c r="I152" s="23"/>
      <c r="J152" s="5"/>
      <c r="K152" s="5"/>
      <c r="N152" s="38"/>
      <c r="O152" s="38"/>
      <c r="AMI152"/>
      <c r="AMJ152"/>
    </row>
    <row r="153" spans="2:1024" s="36" customFormat="1" x14ac:dyDescent="0.25">
      <c r="B153" s="5"/>
      <c r="C153" s="6"/>
      <c r="D153" s="9"/>
      <c r="E153" s="7"/>
      <c r="F153" s="8"/>
      <c r="G153" s="9"/>
      <c r="H153" s="10"/>
      <c r="I153" s="23"/>
      <c r="J153" s="5"/>
      <c r="K153" s="5"/>
      <c r="N153" s="38"/>
      <c r="O153" s="38"/>
      <c r="AMI153"/>
      <c r="AMJ153"/>
    </row>
    <row r="154" spans="2:1024" s="36" customFormat="1" x14ac:dyDescent="0.25">
      <c r="B154" s="5"/>
      <c r="C154" s="6"/>
      <c r="D154" s="9"/>
      <c r="E154" s="7"/>
      <c r="F154" s="8"/>
      <c r="G154" s="9"/>
      <c r="H154" s="10"/>
      <c r="I154" s="23"/>
      <c r="J154" s="5"/>
      <c r="K154" s="5"/>
      <c r="N154" s="38"/>
      <c r="O154" s="38"/>
      <c r="AMI154"/>
      <c r="AMJ154"/>
    </row>
    <row r="155" spans="2:1024" s="36" customFormat="1" x14ac:dyDescent="0.25">
      <c r="B155" s="5"/>
      <c r="C155" s="6"/>
      <c r="D155" s="9"/>
      <c r="E155" s="7"/>
      <c r="F155" s="8"/>
      <c r="G155" s="9"/>
      <c r="H155" s="10"/>
      <c r="I155" s="23"/>
      <c r="J155" s="5"/>
      <c r="K155" s="5"/>
      <c r="N155" s="38"/>
      <c r="O155" s="38"/>
      <c r="AMI155"/>
      <c r="AMJ155"/>
    </row>
    <row r="156" spans="2:1024" s="36" customFormat="1" x14ac:dyDescent="0.25">
      <c r="B156" s="5"/>
      <c r="C156" s="6"/>
      <c r="D156" s="9"/>
      <c r="E156" s="7"/>
      <c r="F156" s="8"/>
      <c r="G156" s="9"/>
      <c r="H156" s="10"/>
      <c r="I156" s="23"/>
      <c r="J156" s="5"/>
      <c r="K156" s="5"/>
      <c r="N156" s="38"/>
      <c r="O156" s="38"/>
      <c r="AMI156"/>
      <c r="AMJ156"/>
    </row>
    <row r="157" spans="2:1024" s="36" customFormat="1" x14ac:dyDescent="0.25">
      <c r="B157" s="5"/>
      <c r="C157" s="6"/>
      <c r="D157" s="9"/>
      <c r="E157" s="7"/>
      <c r="F157" s="8"/>
      <c r="G157" s="9"/>
      <c r="H157" s="10"/>
      <c r="I157" s="23"/>
      <c r="J157" s="5"/>
      <c r="K157" s="5"/>
      <c r="N157" s="38"/>
      <c r="O157" s="38"/>
      <c r="AMI157"/>
      <c r="AMJ157"/>
    </row>
    <row r="158" spans="2:1024" s="36" customFormat="1" x14ac:dyDescent="0.25">
      <c r="B158" s="5"/>
      <c r="C158" s="6"/>
      <c r="D158" s="9"/>
      <c r="E158" s="7"/>
      <c r="F158" s="8"/>
      <c r="G158" s="9"/>
      <c r="H158" s="10"/>
      <c r="I158" s="23"/>
      <c r="J158" s="5"/>
      <c r="K158" s="5"/>
      <c r="N158" s="38"/>
      <c r="O158" s="38"/>
      <c r="AMI158"/>
      <c r="AMJ158"/>
    </row>
    <row r="159" spans="2:1024" s="36" customFormat="1" x14ac:dyDescent="0.25">
      <c r="B159" s="5"/>
      <c r="C159" s="6"/>
      <c r="D159" s="9"/>
      <c r="E159" s="7"/>
      <c r="F159" s="8"/>
      <c r="G159" s="9"/>
      <c r="H159" s="10"/>
      <c r="I159" s="23"/>
      <c r="J159" s="5"/>
      <c r="K159" s="5"/>
      <c r="N159" s="38"/>
      <c r="O159" s="38"/>
      <c r="AMI159"/>
      <c r="AMJ159"/>
    </row>
    <row r="160" spans="2:1024" s="36" customFormat="1" x14ac:dyDescent="0.25">
      <c r="B160" s="5"/>
      <c r="C160" s="6"/>
      <c r="D160" s="9"/>
      <c r="E160" s="7"/>
      <c r="F160" s="8"/>
      <c r="G160" s="9"/>
      <c r="H160" s="10"/>
      <c r="I160" s="23"/>
      <c r="J160" s="5"/>
      <c r="K160" s="5"/>
      <c r="N160" s="38"/>
      <c r="O160" s="38"/>
      <c r="AMI160"/>
      <c r="AMJ160"/>
    </row>
    <row r="161" spans="2:1024" s="36" customFormat="1" x14ac:dyDescent="0.25">
      <c r="B161" s="5"/>
      <c r="C161" s="6"/>
      <c r="D161" s="9"/>
      <c r="E161" s="7"/>
      <c r="F161" s="8"/>
      <c r="G161" s="9"/>
      <c r="H161" s="10"/>
      <c r="I161" s="23"/>
      <c r="J161" s="5"/>
      <c r="K161" s="5"/>
      <c r="N161" s="38"/>
      <c r="O161" s="38"/>
      <c r="AMI161"/>
      <c r="AMJ161"/>
    </row>
    <row r="162" spans="2:1024" s="36" customFormat="1" x14ac:dyDescent="0.25">
      <c r="B162" s="5"/>
      <c r="C162" s="6"/>
      <c r="D162" s="9"/>
      <c r="E162" s="7"/>
      <c r="F162" s="8"/>
      <c r="G162" s="9"/>
      <c r="H162" s="10"/>
      <c r="I162" s="23"/>
      <c r="J162" s="5"/>
      <c r="K162" s="5"/>
      <c r="N162" s="38"/>
      <c r="O162" s="38"/>
      <c r="AMI162"/>
      <c r="AMJ162"/>
    </row>
    <row r="163" spans="2:1024" s="36" customFormat="1" x14ac:dyDescent="0.25">
      <c r="B163" s="5"/>
      <c r="C163" s="6"/>
      <c r="D163" s="9"/>
      <c r="E163" s="7"/>
      <c r="F163" s="8"/>
      <c r="G163" s="9"/>
      <c r="H163" s="10"/>
      <c r="I163" s="23"/>
      <c r="J163" s="5"/>
      <c r="K163" s="5"/>
      <c r="N163" s="38"/>
      <c r="O163" s="38"/>
      <c r="AMI163"/>
      <c r="AMJ163"/>
    </row>
    <row r="164" spans="2:1024" s="36" customFormat="1" x14ac:dyDescent="0.25">
      <c r="B164" s="5"/>
      <c r="C164" s="6"/>
      <c r="D164" s="9"/>
      <c r="E164" s="7"/>
      <c r="F164" s="8"/>
      <c r="G164" s="9"/>
      <c r="H164" s="10"/>
      <c r="I164" s="23"/>
      <c r="J164" s="5"/>
      <c r="K164" s="5"/>
      <c r="N164" s="38"/>
      <c r="O164" s="38"/>
      <c r="AMI164"/>
      <c r="AMJ164"/>
    </row>
    <row r="165" spans="2:1024" s="36" customFormat="1" x14ac:dyDescent="0.25">
      <c r="B165" s="5"/>
      <c r="C165" s="6"/>
      <c r="D165" s="9"/>
      <c r="E165" s="7"/>
      <c r="F165" s="8"/>
      <c r="G165" s="9"/>
      <c r="H165" s="10"/>
      <c r="I165" s="23"/>
      <c r="J165" s="5"/>
      <c r="K165" s="5"/>
      <c r="N165" s="38"/>
      <c r="O165" s="38"/>
      <c r="AMI165"/>
      <c r="AMJ165"/>
    </row>
    <row r="166" spans="2:1024" s="36" customFormat="1" x14ac:dyDescent="0.25">
      <c r="B166" s="5"/>
      <c r="C166" s="6"/>
      <c r="D166" s="9"/>
      <c r="E166" s="7"/>
      <c r="F166" s="8"/>
      <c r="G166" s="9"/>
      <c r="H166" s="10"/>
      <c r="I166" s="23"/>
      <c r="J166" s="5"/>
      <c r="K166" s="5"/>
      <c r="N166" s="38"/>
      <c r="O166" s="38"/>
      <c r="AMI166"/>
      <c r="AMJ166"/>
    </row>
    <row r="167" spans="2:1024" s="36" customFormat="1" x14ac:dyDescent="0.25">
      <c r="B167" s="5"/>
      <c r="C167" s="6"/>
      <c r="D167" s="9"/>
      <c r="E167" s="7"/>
      <c r="F167" s="8"/>
      <c r="G167" s="9"/>
      <c r="H167" s="10"/>
      <c r="I167" s="23"/>
      <c r="J167" s="5"/>
      <c r="K167" s="5"/>
      <c r="N167" s="38"/>
      <c r="O167" s="38"/>
      <c r="AMI167"/>
      <c r="AMJ167"/>
    </row>
    <row r="168" spans="2:1024" s="36" customFormat="1" x14ac:dyDescent="0.25">
      <c r="B168" s="5"/>
      <c r="C168" s="6"/>
      <c r="D168" s="9"/>
      <c r="E168" s="7"/>
      <c r="F168" s="8"/>
      <c r="G168" s="9"/>
      <c r="H168" s="10"/>
      <c r="I168" s="23"/>
      <c r="J168" s="5"/>
      <c r="K168" s="5"/>
      <c r="N168" s="38"/>
      <c r="O168" s="38"/>
      <c r="AMI168"/>
      <c r="AMJ168"/>
    </row>
    <row r="169" spans="2:1024" s="36" customFormat="1" x14ac:dyDescent="0.25">
      <c r="B169" s="5"/>
      <c r="C169" s="6"/>
      <c r="D169" s="9"/>
      <c r="E169" s="7"/>
      <c r="F169" s="8"/>
      <c r="G169" s="9"/>
      <c r="H169" s="10"/>
      <c r="I169" s="23"/>
      <c r="J169" s="5"/>
      <c r="K169" s="5"/>
      <c r="N169" s="38"/>
      <c r="O169" s="38"/>
      <c r="AMI169"/>
      <c r="AMJ169"/>
    </row>
    <row r="170" spans="2:1024" s="36" customFormat="1" x14ac:dyDescent="0.25">
      <c r="B170" s="5"/>
      <c r="C170" s="6"/>
      <c r="D170" s="9"/>
      <c r="E170" s="7"/>
      <c r="F170" s="8"/>
      <c r="G170" s="9"/>
      <c r="H170" s="10"/>
      <c r="I170" s="23"/>
      <c r="J170" s="5"/>
      <c r="K170" s="5"/>
      <c r="N170" s="38"/>
      <c r="O170" s="38"/>
      <c r="AMI170"/>
      <c r="AMJ170"/>
    </row>
    <row r="171" spans="2:1024" s="36" customFormat="1" x14ac:dyDescent="0.25">
      <c r="B171" s="5"/>
      <c r="C171" s="6"/>
      <c r="D171" s="9"/>
      <c r="E171" s="7"/>
      <c r="F171" s="8"/>
      <c r="G171" s="9"/>
      <c r="H171" s="10"/>
      <c r="I171" s="23"/>
      <c r="J171" s="5"/>
      <c r="K171" s="5"/>
      <c r="N171" s="38"/>
      <c r="O171" s="38"/>
      <c r="AMI171"/>
      <c r="AMJ171"/>
    </row>
    <row r="172" spans="2:1024" s="36" customFormat="1" x14ac:dyDescent="0.25">
      <c r="B172" s="5"/>
      <c r="C172" s="6"/>
      <c r="D172" s="9"/>
      <c r="E172" s="7"/>
      <c r="F172" s="8"/>
      <c r="G172" s="9"/>
      <c r="H172" s="10"/>
      <c r="I172" s="23"/>
      <c r="J172" s="5"/>
      <c r="K172" s="5"/>
      <c r="N172" s="38"/>
      <c r="O172" s="38"/>
      <c r="AMI172"/>
      <c r="AMJ172"/>
    </row>
    <row r="173" spans="2:1024" s="36" customFormat="1" x14ac:dyDescent="0.25">
      <c r="B173" s="5"/>
      <c r="C173" s="6"/>
      <c r="D173" s="9"/>
      <c r="E173" s="7"/>
      <c r="F173" s="8"/>
      <c r="G173" s="9"/>
      <c r="H173" s="10"/>
      <c r="I173" s="23"/>
      <c r="J173" s="5"/>
      <c r="K173" s="5"/>
      <c r="N173" s="38"/>
      <c r="O173" s="38"/>
      <c r="AMI173"/>
      <c r="AMJ173"/>
    </row>
    <row r="174" spans="2:1024" s="36" customFormat="1" x14ac:dyDescent="0.25">
      <c r="B174" s="5"/>
      <c r="C174" s="6"/>
      <c r="D174" s="9"/>
      <c r="E174" s="7"/>
      <c r="F174" s="8"/>
      <c r="G174" s="9"/>
      <c r="H174" s="10"/>
      <c r="I174" s="23"/>
      <c r="J174" s="5"/>
      <c r="K174" s="5"/>
      <c r="N174" s="38"/>
      <c r="O174" s="38"/>
      <c r="AMI174"/>
      <c r="AMJ174"/>
    </row>
    <row r="175" spans="2:1024" s="36" customFormat="1" x14ac:dyDescent="0.25">
      <c r="B175" s="5"/>
      <c r="C175" s="6"/>
      <c r="D175" s="9"/>
      <c r="E175" s="7"/>
      <c r="F175" s="8"/>
      <c r="G175" s="9"/>
      <c r="H175" s="10"/>
      <c r="I175" s="23"/>
      <c r="J175" s="5"/>
      <c r="K175" s="5"/>
      <c r="N175" s="38"/>
      <c r="O175" s="38"/>
      <c r="AMI175"/>
      <c r="AMJ175"/>
    </row>
    <row r="176" spans="2:1024" s="36" customFormat="1" x14ac:dyDescent="0.25">
      <c r="B176" s="5"/>
      <c r="C176" s="6"/>
      <c r="D176" s="9"/>
      <c r="E176" s="7"/>
      <c r="F176" s="8"/>
      <c r="G176" s="9"/>
      <c r="H176" s="10"/>
      <c r="I176" s="23"/>
      <c r="J176" s="5"/>
      <c r="K176" s="5"/>
      <c r="N176" s="38"/>
      <c r="O176" s="38"/>
      <c r="AMI176"/>
      <c r="AMJ176"/>
    </row>
    <row r="177" spans="2:1024" s="36" customFormat="1" x14ac:dyDescent="0.25">
      <c r="B177" s="5"/>
      <c r="C177" s="6"/>
      <c r="D177" s="9"/>
      <c r="E177" s="7"/>
      <c r="F177" s="8"/>
      <c r="G177" s="9"/>
      <c r="H177" s="10"/>
      <c r="I177" s="23"/>
      <c r="J177" s="5"/>
      <c r="K177" s="5"/>
      <c r="N177" s="38"/>
      <c r="O177" s="38"/>
      <c r="AMI177"/>
      <c r="AMJ177"/>
    </row>
    <row r="178" spans="2:1024" s="36" customFormat="1" x14ac:dyDescent="0.25">
      <c r="B178" s="5"/>
      <c r="C178" s="6"/>
      <c r="D178" s="9"/>
      <c r="E178" s="7"/>
      <c r="F178" s="8"/>
      <c r="G178" s="9"/>
      <c r="H178" s="10"/>
      <c r="I178" s="23"/>
      <c r="J178" s="5"/>
      <c r="K178" s="5"/>
      <c r="N178" s="38"/>
      <c r="O178" s="38"/>
      <c r="AMI178"/>
      <c r="AMJ178"/>
    </row>
    <row r="179" spans="2:1024" s="36" customFormat="1" x14ac:dyDescent="0.25">
      <c r="B179" s="5"/>
      <c r="C179" s="6"/>
      <c r="D179" s="9"/>
      <c r="E179" s="7"/>
      <c r="F179" s="8"/>
      <c r="G179" s="9"/>
      <c r="H179" s="10"/>
      <c r="I179" s="23"/>
      <c r="J179" s="5"/>
      <c r="K179" s="5"/>
      <c r="N179" s="38"/>
      <c r="O179" s="38"/>
      <c r="AMI179"/>
      <c r="AMJ179"/>
    </row>
    <row r="180" spans="2:1024" s="36" customFormat="1" x14ac:dyDescent="0.25">
      <c r="B180" s="5"/>
      <c r="C180" s="6"/>
      <c r="D180" s="9"/>
      <c r="E180" s="7"/>
      <c r="F180" s="8"/>
      <c r="G180" s="9"/>
      <c r="H180" s="10"/>
      <c r="I180" s="23"/>
      <c r="J180" s="5"/>
      <c r="K180" s="5"/>
      <c r="N180" s="38"/>
      <c r="O180" s="38"/>
      <c r="AMI180"/>
      <c r="AMJ180"/>
    </row>
    <row r="181" spans="2:1024" s="36" customFormat="1" x14ac:dyDescent="0.25">
      <c r="B181" s="5"/>
      <c r="C181" s="6"/>
      <c r="D181" s="9"/>
      <c r="E181" s="7"/>
      <c r="F181" s="8"/>
      <c r="G181" s="9"/>
      <c r="H181" s="10"/>
      <c r="I181" s="23"/>
      <c r="J181" s="5"/>
      <c r="K181" s="5"/>
      <c r="N181" s="38"/>
      <c r="O181" s="38"/>
      <c r="AMI181"/>
      <c r="AMJ181"/>
    </row>
    <row r="182" spans="2:1024" s="36" customFormat="1" x14ac:dyDescent="0.25">
      <c r="B182" s="5"/>
      <c r="C182" s="6"/>
      <c r="D182" s="9"/>
      <c r="E182" s="7"/>
      <c r="F182" s="8"/>
      <c r="G182" s="9"/>
      <c r="H182" s="10"/>
      <c r="I182" s="23"/>
      <c r="J182" s="5"/>
      <c r="K182" s="5"/>
      <c r="N182" s="38"/>
      <c r="O182" s="38"/>
      <c r="AMI182"/>
      <c r="AMJ182"/>
    </row>
    <row r="183" spans="2:1024" s="36" customFormat="1" x14ac:dyDescent="0.25">
      <c r="B183" s="5"/>
      <c r="C183" s="6"/>
      <c r="D183" s="9"/>
      <c r="E183" s="7"/>
      <c r="F183" s="8"/>
      <c r="G183" s="9"/>
      <c r="H183" s="10"/>
      <c r="I183" s="23"/>
      <c r="J183" s="5"/>
      <c r="K183" s="5"/>
      <c r="N183" s="38"/>
      <c r="O183" s="38"/>
      <c r="AMI183"/>
      <c r="AMJ183"/>
    </row>
    <row r="184" spans="2:1024" s="36" customFormat="1" x14ac:dyDescent="0.25">
      <c r="B184" s="5"/>
      <c r="C184" s="6"/>
      <c r="D184" s="9"/>
      <c r="E184" s="7"/>
      <c r="F184" s="8"/>
      <c r="G184" s="9"/>
      <c r="H184" s="10"/>
      <c r="I184" s="23"/>
      <c r="J184" s="5"/>
      <c r="K184" s="5"/>
      <c r="N184" s="38"/>
      <c r="O184" s="38"/>
      <c r="AMI184"/>
      <c r="AMJ184"/>
    </row>
    <row r="185" spans="2:1024" s="36" customFormat="1" x14ac:dyDescent="0.25">
      <c r="B185" s="5"/>
      <c r="C185" s="6"/>
      <c r="D185" s="9"/>
      <c r="E185" s="7"/>
      <c r="F185" s="8"/>
      <c r="G185" s="9"/>
      <c r="H185" s="10"/>
      <c r="I185" s="23"/>
      <c r="J185" s="5"/>
      <c r="K185" s="5"/>
      <c r="N185" s="38"/>
      <c r="O185" s="38"/>
      <c r="AMI185"/>
      <c r="AMJ185"/>
    </row>
    <row r="186" spans="2:1024" s="36" customFormat="1" x14ac:dyDescent="0.25">
      <c r="B186" s="5"/>
      <c r="C186" s="6"/>
      <c r="D186" s="9"/>
      <c r="E186" s="7"/>
      <c r="F186" s="8"/>
      <c r="G186" s="9"/>
      <c r="H186" s="10"/>
      <c r="I186" s="23"/>
      <c r="J186" s="5"/>
      <c r="K186" s="5"/>
      <c r="N186" s="38"/>
      <c r="O186" s="38"/>
      <c r="AMI186"/>
      <c r="AMJ186"/>
    </row>
    <row r="187" spans="2:1024" s="36" customFormat="1" x14ac:dyDescent="0.25">
      <c r="B187" s="5"/>
      <c r="C187" s="6"/>
      <c r="D187" s="9"/>
      <c r="E187" s="7"/>
      <c r="F187" s="8"/>
      <c r="G187" s="9"/>
      <c r="H187" s="10"/>
      <c r="I187" s="23"/>
      <c r="J187" s="5"/>
      <c r="K187" s="5"/>
      <c r="N187" s="38"/>
      <c r="O187" s="38"/>
      <c r="AMI187"/>
      <c r="AMJ187"/>
    </row>
    <row r="188" spans="2:1024" s="36" customFormat="1" x14ac:dyDescent="0.25">
      <c r="B188" s="5"/>
      <c r="C188" s="6"/>
      <c r="D188" s="9"/>
      <c r="E188" s="7"/>
      <c r="F188" s="8"/>
      <c r="G188" s="9"/>
      <c r="H188" s="10"/>
      <c r="I188" s="23"/>
      <c r="J188" s="5"/>
      <c r="K188" s="5"/>
      <c r="N188" s="38"/>
      <c r="O188" s="38"/>
      <c r="AMI188"/>
      <c r="AMJ188"/>
    </row>
    <row r="189" spans="2:1024" s="36" customFormat="1" x14ac:dyDescent="0.25">
      <c r="B189" s="5"/>
      <c r="C189" s="6"/>
      <c r="D189" s="9"/>
      <c r="E189" s="7"/>
      <c r="F189" s="8"/>
      <c r="G189" s="9"/>
      <c r="H189" s="10"/>
      <c r="I189" s="23"/>
      <c r="J189" s="5"/>
      <c r="K189" s="5"/>
      <c r="N189" s="38"/>
      <c r="O189" s="38"/>
      <c r="AMI189"/>
      <c r="AMJ189"/>
    </row>
    <row r="190" spans="2:1024" s="36" customFormat="1" x14ac:dyDescent="0.25">
      <c r="B190" s="5"/>
      <c r="C190" s="6"/>
      <c r="D190" s="9"/>
      <c r="E190" s="7"/>
      <c r="F190" s="8"/>
      <c r="G190" s="9"/>
      <c r="H190" s="10"/>
      <c r="I190" s="23"/>
      <c r="J190" s="5"/>
      <c r="K190" s="5"/>
      <c r="N190" s="38"/>
      <c r="O190" s="38"/>
      <c r="AMI190"/>
      <c r="AMJ190"/>
    </row>
    <row r="191" spans="2:1024" s="36" customFormat="1" x14ac:dyDescent="0.25">
      <c r="B191" s="5"/>
      <c r="C191" s="6"/>
      <c r="D191" s="9"/>
      <c r="E191" s="7"/>
      <c r="F191" s="8"/>
      <c r="G191" s="9"/>
      <c r="H191" s="10"/>
      <c r="I191" s="23"/>
      <c r="J191" s="5"/>
      <c r="K191" s="5"/>
      <c r="N191" s="38"/>
      <c r="O191" s="38"/>
      <c r="AMI191"/>
      <c r="AMJ191"/>
    </row>
    <row r="192" spans="2:1024" s="36" customFormat="1" x14ac:dyDescent="0.25">
      <c r="B192" s="5"/>
      <c r="C192" s="6"/>
      <c r="D192" s="9"/>
      <c r="E192" s="7"/>
      <c r="F192" s="8"/>
      <c r="G192" s="9"/>
      <c r="H192" s="10"/>
      <c r="I192" s="23"/>
      <c r="J192" s="5"/>
      <c r="K192" s="5"/>
      <c r="N192" s="38"/>
      <c r="O192" s="38"/>
      <c r="AMI192"/>
      <c r="AMJ192"/>
    </row>
    <row r="193" spans="2:1024" s="36" customFormat="1" x14ac:dyDescent="0.25">
      <c r="B193" s="5"/>
      <c r="C193" s="6"/>
      <c r="D193" s="9"/>
      <c r="E193" s="7"/>
      <c r="F193" s="8"/>
      <c r="G193" s="9"/>
      <c r="H193" s="10"/>
      <c r="I193" s="23"/>
      <c r="J193" s="5"/>
      <c r="K193" s="5"/>
      <c r="N193" s="38"/>
      <c r="O193" s="38"/>
      <c r="AMI193"/>
      <c r="AMJ193"/>
    </row>
    <row r="194" spans="2:1024" s="36" customFormat="1" x14ac:dyDescent="0.25">
      <c r="B194" s="5"/>
      <c r="C194" s="6"/>
      <c r="D194" s="9"/>
      <c r="E194" s="7"/>
      <c r="F194" s="8"/>
      <c r="G194" s="9"/>
      <c r="H194" s="10"/>
      <c r="I194" s="23"/>
      <c r="J194" s="5"/>
      <c r="K194" s="5"/>
      <c r="N194" s="38"/>
      <c r="O194" s="38"/>
      <c r="AMI194"/>
      <c r="AMJ194"/>
    </row>
    <row r="195" spans="2:1024" s="36" customFormat="1" x14ac:dyDescent="0.25">
      <c r="B195" s="5"/>
      <c r="C195" s="6"/>
      <c r="D195" s="9"/>
      <c r="E195" s="7"/>
      <c r="F195" s="8"/>
      <c r="G195" s="9"/>
      <c r="H195" s="10"/>
      <c r="I195" s="23"/>
      <c r="J195" s="5"/>
      <c r="K195" s="5"/>
      <c r="N195" s="38"/>
      <c r="O195" s="38"/>
      <c r="AMI195"/>
      <c r="AMJ195"/>
    </row>
    <row r="196" spans="2:1024" s="36" customFormat="1" x14ac:dyDescent="0.25">
      <c r="B196" s="5"/>
      <c r="C196" s="6"/>
      <c r="D196" s="9"/>
      <c r="E196" s="7"/>
      <c r="F196" s="8"/>
      <c r="G196" s="9"/>
      <c r="H196" s="10"/>
      <c r="I196" s="23"/>
      <c r="J196" s="5"/>
      <c r="K196" s="5"/>
      <c r="N196" s="38"/>
      <c r="O196" s="38"/>
      <c r="AMI196"/>
      <c r="AMJ196"/>
    </row>
    <row r="197" spans="2:1024" s="36" customFormat="1" x14ac:dyDescent="0.25">
      <c r="B197" s="5"/>
      <c r="C197" s="6"/>
      <c r="D197" s="9"/>
      <c r="E197" s="7"/>
      <c r="F197" s="8"/>
      <c r="G197" s="9"/>
      <c r="H197" s="10"/>
      <c r="I197" s="23"/>
      <c r="J197" s="5"/>
      <c r="K197" s="5"/>
      <c r="N197" s="38"/>
      <c r="O197" s="38"/>
      <c r="AMI197"/>
      <c r="AMJ197"/>
    </row>
    <row r="198" spans="2:1024" s="36" customFormat="1" x14ac:dyDescent="0.25">
      <c r="B198" s="5"/>
      <c r="C198" s="6"/>
      <c r="D198" s="9"/>
      <c r="E198" s="7"/>
      <c r="F198" s="8"/>
      <c r="G198" s="9"/>
      <c r="H198" s="10"/>
      <c r="I198" s="23"/>
      <c r="J198" s="5"/>
      <c r="K198" s="5"/>
      <c r="N198" s="38"/>
      <c r="O198" s="38"/>
      <c r="AMI198"/>
      <c r="AMJ198"/>
    </row>
    <row r="199" spans="2:1024" s="36" customFormat="1" x14ac:dyDescent="0.25">
      <c r="B199" s="5"/>
      <c r="C199" s="6"/>
      <c r="D199" s="9"/>
      <c r="E199" s="7"/>
      <c r="F199" s="8"/>
      <c r="G199" s="9"/>
      <c r="H199" s="10"/>
      <c r="I199" s="23"/>
      <c r="J199" s="5"/>
      <c r="K199" s="5"/>
      <c r="N199" s="38"/>
      <c r="O199" s="38"/>
      <c r="AMI199"/>
      <c r="AMJ199"/>
    </row>
    <row r="200" spans="2:1024" s="36" customFormat="1" x14ac:dyDescent="0.25">
      <c r="B200" s="5"/>
      <c r="C200" s="6"/>
      <c r="D200" s="9"/>
      <c r="E200" s="7"/>
      <c r="F200" s="8"/>
      <c r="G200" s="9"/>
      <c r="H200" s="10"/>
      <c r="I200" s="23"/>
      <c r="J200" s="5"/>
      <c r="K200" s="5"/>
      <c r="N200" s="38"/>
      <c r="O200" s="38"/>
      <c r="AMI200"/>
      <c r="AMJ200"/>
    </row>
    <row r="201" spans="2:1024" s="36" customFormat="1" x14ac:dyDescent="0.25">
      <c r="B201" s="5"/>
      <c r="C201" s="6"/>
      <c r="D201" s="9"/>
      <c r="E201" s="7"/>
      <c r="F201" s="8"/>
      <c r="G201" s="9"/>
      <c r="H201" s="10"/>
      <c r="I201" s="23"/>
      <c r="J201" s="5"/>
      <c r="K201" s="5"/>
      <c r="N201" s="38"/>
      <c r="O201" s="38"/>
      <c r="AMI201"/>
      <c r="AMJ201"/>
    </row>
    <row r="202" spans="2:1024" s="36" customFormat="1" x14ac:dyDescent="0.25">
      <c r="B202" s="5"/>
      <c r="C202" s="6"/>
      <c r="D202" s="9"/>
      <c r="E202" s="7"/>
      <c r="F202" s="8"/>
      <c r="G202" s="9"/>
      <c r="H202" s="10"/>
      <c r="I202" s="23"/>
      <c r="J202" s="5"/>
      <c r="K202" s="5"/>
      <c r="N202" s="38"/>
      <c r="O202" s="38"/>
      <c r="AMI202"/>
      <c r="AMJ202"/>
    </row>
    <row r="203" spans="2:1024" s="36" customFormat="1" x14ac:dyDescent="0.25">
      <c r="B203" s="5"/>
      <c r="C203" s="6"/>
      <c r="D203" s="9"/>
      <c r="E203" s="7"/>
      <c r="F203" s="8"/>
      <c r="G203" s="9"/>
      <c r="H203" s="10"/>
      <c r="I203" s="23"/>
      <c r="J203" s="5"/>
      <c r="K203" s="5"/>
      <c r="N203" s="38"/>
      <c r="O203" s="38"/>
      <c r="AMI203"/>
      <c r="AMJ203"/>
    </row>
    <row r="204" spans="2:1024" s="36" customFormat="1" x14ac:dyDescent="0.25">
      <c r="B204" s="5"/>
      <c r="C204" s="6"/>
      <c r="D204" s="9"/>
      <c r="E204" s="7"/>
      <c r="F204" s="8"/>
      <c r="G204" s="9"/>
      <c r="H204" s="10"/>
      <c r="I204" s="23"/>
      <c r="J204" s="5"/>
      <c r="K204" s="5"/>
      <c r="N204" s="38"/>
      <c r="O204" s="38"/>
      <c r="AMI204"/>
      <c r="AMJ204"/>
    </row>
    <row r="205" spans="2:1024" s="36" customFormat="1" x14ac:dyDescent="0.25">
      <c r="B205" s="5"/>
      <c r="C205" s="6"/>
      <c r="D205" s="9"/>
      <c r="E205" s="7"/>
      <c r="F205" s="8"/>
      <c r="G205" s="9"/>
      <c r="H205" s="10"/>
      <c r="I205" s="23"/>
      <c r="J205" s="5"/>
      <c r="K205" s="5"/>
      <c r="N205" s="38"/>
      <c r="O205" s="38"/>
      <c r="AMI205"/>
      <c r="AMJ205"/>
    </row>
    <row r="206" spans="2:1024" s="36" customFormat="1" x14ac:dyDescent="0.25">
      <c r="B206" s="5"/>
      <c r="C206" s="6"/>
      <c r="D206" s="9"/>
      <c r="E206" s="7"/>
      <c r="F206" s="8"/>
      <c r="G206" s="9"/>
      <c r="H206" s="10"/>
      <c r="I206" s="23"/>
      <c r="J206" s="5"/>
      <c r="K206" s="5"/>
      <c r="N206" s="38"/>
      <c r="O206" s="38"/>
      <c r="AMI206"/>
      <c r="AMJ206"/>
    </row>
    <row r="207" spans="2:1024" s="36" customFormat="1" x14ac:dyDescent="0.25">
      <c r="B207" s="5"/>
      <c r="C207" s="6"/>
      <c r="D207" s="9"/>
      <c r="E207" s="7"/>
      <c r="F207" s="8"/>
      <c r="G207" s="9"/>
      <c r="H207" s="10"/>
      <c r="I207" s="23"/>
      <c r="J207" s="5"/>
      <c r="K207" s="5"/>
      <c r="N207" s="38"/>
      <c r="O207" s="38"/>
      <c r="AMI207"/>
      <c r="AMJ207"/>
    </row>
    <row r="208" spans="2:1024" s="36" customFormat="1" x14ac:dyDescent="0.25">
      <c r="B208" s="5"/>
      <c r="C208" s="6"/>
      <c r="D208" s="9"/>
      <c r="E208" s="7"/>
      <c r="F208" s="8"/>
      <c r="G208" s="9"/>
      <c r="H208" s="10"/>
      <c r="I208" s="23"/>
      <c r="J208" s="5"/>
      <c r="K208" s="5"/>
      <c r="N208" s="38"/>
      <c r="O208" s="38"/>
      <c r="AMI208"/>
      <c r="AMJ208"/>
    </row>
    <row r="209" spans="2:1024" s="36" customFormat="1" x14ac:dyDescent="0.25">
      <c r="B209" s="5"/>
      <c r="C209" s="6"/>
      <c r="D209" s="9"/>
      <c r="E209" s="7"/>
      <c r="F209" s="8"/>
      <c r="G209" s="9"/>
      <c r="H209" s="10"/>
      <c r="I209" s="23"/>
      <c r="J209" s="5"/>
      <c r="K209" s="5"/>
      <c r="N209" s="38"/>
      <c r="O209" s="38"/>
      <c r="AMI209"/>
      <c r="AMJ209"/>
    </row>
    <row r="210" spans="2:1024" s="36" customFormat="1" x14ac:dyDescent="0.25">
      <c r="B210" s="5"/>
      <c r="C210" s="6"/>
      <c r="D210" s="9"/>
      <c r="E210" s="7"/>
      <c r="F210" s="8"/>
      <c r="G210" s="9"/>
      <c r="H210" s="10"/>
      <c r="I210" s="23"/>
      <c r="J210" s="5"/>
      <c r="K210" s="5"/>
      <c r="N210" s="38"/>
      <c r="O210" s="38"/>
      <c r="AMI210"/>
      <c r="AMJ210"/>
    </row>
    <row r="211" spans="2:1024" s="36" customFormat="1" x14ac:dyDescent="0.25">
      <c r="B211" s="5"/>
      <c r="C211" s="6"/>
      <c r="D211" s="9"/>
      <c r="E211" s="7"/>
      <c r="F211" s="8"/>
      <c r="G211" s="9"/>
      <c r="H211" s="10"/>
      <c r="I211" s="23"/>
      <c r="J211" s="5"/>
      <c r="K211" s="5"/>
      <c r="N211" s="38"/>
      <c r="O211" s="38"/>
      <c r="AMI211"/>
      <c r="AMJ211"/>
    </row>
    <row r="212" spans="2:1024" s="36" customFormat="1" x14ac:dyDescent="0.25">
      <c r="B212" s="5"/>
      <c r="C212" s="6"/>
      <c r="D212" s="9"/>
      <c r="E212" s="7"/>
      <c r="F212" s="8"/>
      <c r="G212" s="9"/>
      <c r="H212" s="10"/>
      <c r="I212" s="23"/>
      <c r="J212" s="5"/>
      <c r="K212" s="5"/>
      <c r="N212" s="38"/>
      <c r="O212" s="38"/>
      <c r="AMI212"/>
      <c r="AMJ212"/>
    </row>
    <row r="213" spans="2:1024" s="36" customFormat="1" x14ac:dyDescent="0.25">
      <c r="B213" s="5"/>
      <c r="C213" s="6"/>
      <c r="D213" s="9"/>
      <c r="E213" s="7"/>
      <c r="F213" s="8"/>
      <c r="G213" s="9"/>
      <c r="H213" s="10"/>
      <c r="I213" s="23"/>
      <c r="J213" s="5"/>
      <c r="K213" s="5"/>
      <c r="N213" s="38"/>
      <c r="O213" s="38"/>
      <c r="AMI213"/>
      <c r="AMJ213"/>
    </row>
    <row r="214" spans="2:1024" s="36" customFormat="1" x14ac:dyDescent="0.25">
      <c r="B214" s="5"/>
      <c r="C214" s="6"/>
      <c r="D214" s="9"/>
      <c r="E214" s="7"/>
      <c r="F214" s="8"/>
      <c r="G214" s="9"/>
      <c r="H214" s="10"/>
      <c r="I214" s="23"/>
      <c r="J214" s="5"/>
      <c r="K214" s="5"/>
      <c r="N214" s="38"/>
      <c r="O214" s="38"/>
      <c r="AMI214"/>
      <c r="AMJ214"/>
    </row>
    <row r="215" spans="2:1024" s="36" customFormat="1" x14ac:dyDescent="0.25">
      <c r="B215" s="5"/>
      <c r="C215" s="6"/>
      <c r="D215" s="9"/>
      <c r="E215" s="7"/>
      <c r="F215" s="8"/>
      <c r="G215" s="9"/>
      <c r="H215" s="10"/>
      <c r="I215" s="23"/>
      <c r="J215" s="5"/>
      <c r="K215" s="5"/>
      <c r="N215" s="38"/>
      <c r="O215" s="38"/>
      <c r="AMI215"/>
      <c r="AMJ215"/>
    </row>
    <row r="216" spans="2:1024" s="36" customFormat="1" x14ac:dyDescent="0.25">
      <c r="B216" s="5"/>
      <c r="C216" s="6"/>
      <c r="D216" s="9"/>
      <c r="E216" s="7"/>
      <c r="F216" s="8"/>
      <c r="G216" s="9"/>
      <c r="H216" s="10"/>
      <c r="I216" s="23"/>
      <c r="J216" s="5"/>
      <c r="K216" s="5"/>
      <c r="N216" s="38"/>
      <c r="O216" s="38"/>
      <c r="AMI216"/>
      <c r="AMJ216"/>
    </row>
    <row r="217" spans="2:1024" s="36" customFormat="1" x14ac:dyDescent="0.25">
      <c r="B217" s="5"/>
      <c r="C217" s="6"/>
      <c r="D217" s="9"/>
      <c r="E217" s="7"/>
      <c r="F217" s="8"/>
      <c r="G217" s="9"/>
      <c r="H217" s="10"/>
      <c r="I217" s="23"/>
      <c r="J217" s="5"/>
      <c r="K217" s="5"/>
      <c r="N217" s="38"/>
      <c r="O217" s="38"/>
      <c r="AMI217"/>
      <c r="AMJ217"/>
    </row>
    <row r="218" spans="2:1024" s="36" customFormat="1" x14ac:dyDescent="0.25">
      <c r="B218" s="5"/>
      <c r="C218" s="6"/>
      <c r="D218" s="9"/>
      <c r="E218" s="7"/>
      <c r="F218" s="8"/>
      <c r="G218" s="9"/>
      <c r="H218" s="10"/>
      <c r="I218" s="23"/>
      <c r="J218" s="5"/>
      <c r="K218" s="5"/>
      <c r="N218" s="38"/>
      <c r="O218" s="38"/>
      <c r="AMI218"/>
      <c r="AMJ218"/>
    </row>
    <row r="219" spans="2:1024" s="36" customFormat="1" x14ac:dyDescent="0.25">
      <c r="B219" s="5"/>
      <c r="C219" s="6"/>
      <c r="D219" s="9"/>
      <c r="E219" s="7"/>
      <c r="F219" s="8"/>
      <c r="G219" s="9"/>
      <c r="H219" s="10"/>
      <c r="I219" s="23"/>
      <c r="J219" s="5"/>
      <c r="K219" s="5"/>
      <c r="N219" s="38"/>
      <c r="O219" s="38"/>
      <c r="AMI219"/>
      <c r="AMJ219"/>
    </row>
    <row r="220" spans="2:1024" s="36" customFormat="1" x14ac:dyDescent="0.25">
      <c r="B220" s="5"/>
      <c r="C220" s="6"/>
      <c r="D220" s="9"/>
      <c r="E220" s="7"/>
      <c r="F220" s="8"/>
      <c r="G220" s="9"/>
      <c r="H220" s="10"/>
      <c r="I220" s="23"/>
      <c r="J220" s="5"/>
      <c r="K220" s="5"/>
      <c r="N220" s="38"/>
      <c r="O220" s="38"/>
      <c r="AMI220"/>
      <c r="AMJ220"/>
    </row>
    <row r="221" spans="2:1024" s="36" customFormat="1" x14ac:dyDescent="0.25">
      <c r="B221" s="5"/>
      <c r="C221" s="6"/>
      <c r="D221" s="9"/>
      <c r="E221" s="7"/>
      <c r="F221" s="8"/>
      <c r="G221" s="9"/>
      <c r="H221" s="10"/>
      <c r="I221" s="23"/>
      <c r="J221" s="5"/>
      <c r="K221" s="5"/>
      <c r="N221" s="38"/>
      <c r="O221" s="38"/>
      <c r="AMI221"/>
      <c r="AMJ221"/>
    </row>
    <row r="222" spans="2:1024" s="36" customFormat="1" x14ac:dyDescent="0.25">
      <c r="B222" s="5"/>
      <c r="C222" s="6"/>
      <c r="D222" s="9"/>
      <c r="E222" s="7"/>
      <c r="F222" s="8"/>
      <c r="G222" s="9"/>
      <c r="H222" s="10"/>
      <c r="I222" s="23"/>
      <c r="J222" s="5"/>
      <c r="K222" s="5"/>
      <c r="N222" s="38"/>
      <c r="O222" s="38"/>
      <c r="AMI222"/>
      <c r="AMJ222"/>
    </row>
    <row r="223" spans="2:1024" s="36" customFormat="1" x14ac:dyDescent="0.25">
      <c r="B223" s="5"/>
      <c r="C223" s="6"/>
      <c r="D223" s="9"/>
      <c r="E223" s="7"/>
      <c r="F223" s="8"/>
      <c r="G223" s="9"/>
      <c r="H223" s="10"/>
      <c r="I223" s="23"/>
      <c r="J223" s="5"/>
      <c r="K223" s="5"/>
      <c r="N223" s="38"/>
      <c r="O223" s="38"/>
      <c r="AMI223"/>
      <c r="AMJ223"/>
    </row>
    <row r="224" spans="2:1024" s="36" customFormat="1" x14ac:dyDescent="0.25">
      <c r="B224" s="5"/>
      <c r="C224" s="6"/>
      <c r="D224" s="9"/>
      <c r="E224" s="7"/>
      <c r="F224" s="8"/>
      <c r="G224" s="9"/>
      <c r="H224" s="10"/>
      <c r="I224" s="23"/>
      <c r="J224" s="5"/>
      <c r="K224" s="5"/>
      <c r="N224" s="38"/>
      <c r="O224" s="38"/>
      <c r="AMI224"/>
      <c r="AMJ224"/>
    </row>
    <row r="225" spans="2:1024" s="36" customFormat="1" x14ac:dyDescent="0.25">
      <c r="B225" s="5"/>
      <c r="C225" s="6"/>
      <c r="D225" s="9"/>
      <c r="E225" s="7"/>
      <c r="F225" s="8"/>
      <c r="G225" s="9"/>
      <c r="H225" s="10"/>
      <c r="I225" s="23"/>
      <c r="J225" s="5"/>
      <c r="K225" s="5"/>
      <c r="N225" s="38"/>
      <c r="O225" s="38"/>
      <c r="AMI225"/>
      <c r="AMJ225"/>
    </row>
    <row r="226" spans="2:1024" s="36" customFormat="1" x14ac:dyDescent="0.25">
      <c r="B226" s="5"/>
      <c r="C226" s="6"/>
      <c r="D226" s="9"/>
      <c r="E226" s="7"/>
      <c r="F226" s="8"/>
      <c r="G226" s="9"/>
      <c r="H226" s="10"/>
      <c r="I226" s="23"/>
      <c r="J226" s="5"/>
      <c r="K226" s="5"/>
      <c r="N226" s="38"/>
      <c r="O226" s="38"/>
      <c r="AMI226"/>
      <c r="AMJ226"/>
    </row>
    <row r="227" spans="2:1024" s="36" customFormat="1" x14ac:dyDescent="0.25">
      <c r="B227" s="5"/>
      <c r="C227" s="6"/>
      <c r="D227" s="9"/>
      <c r="E227" s="7"/>
      <c r="F227" s="8"/>
      <c r="G227" s="9"/>
      <c r="H227" s="10"/>
      <c r="I227" s="23"/>
      <c r="J227" s="5"/>
      <c r="K227" s="5"/>
      <c r="N227" s="38"/>
      <c r="O227" s="38"/>
      <c r="AMI227"/>
      <c r="AMJ227"/>
    </row>
    <row r="228" spans="2:1024" s="36" customFormat="1" x14ac:dyDescent="0.25">
      <c r="B228" s="5"/>
      <c r="C228" s="6"/>
      <c r="D228" s="9"/>
      <c r="E228" s="7"/>
      <c r="F228" s="8"/>
      <c r="G228" s="9"/>
      <c r="H228" s="10"/>
      <c r="I228" s="23"/>
      <c r="J228" s="5"/>
      <c r="K228" s="5"/>
      <c r="N228" s="38"/>
      <c r="O228" s="38"/>
      <c r="AMI228"/>
      <c r="AMJ228"/>
    </row>
    <row r="229" spans="2:1024" s="36" customFormat="1" x14ac:dyDescent="0.25">
      <c r="B229" s="5"/>
      <c r="C229" s="6"/>
      <c r="D229" s="9"/>
      <c r="E229" s="7"/>
      <c r="F229" s="8"/>
      <c r="G229" s="9"/>
      <c r="H229" s="10"/>
      <c r="I229" s="23"/>
      <c r="J229" s="5"/>
      <c r="K229" s="5"/>
      <c r="N229" s="38"/>
      <c r="O229" s="38"/>
      <c r="AMI229"/>
      <c r="AMJ229"/>
    </row>
    <row r="230" spans="2:1024" s="36" customFormat="1" x14ac:dyDescent="0.25">
      <c r="B230" s="5"/>
      <c r="C230" s="6"/>
      <c r="D230" s="9"/>
      <c r="E230" s="7"/>
      <c r="F230" s="8"/>
      <c r="G230" s="9"/>
      <c r="H230" s="10"/>
      <c r="I230" s="23"/>
      <c r="J230" s="5"/>
      <c r="K230" s="5"/>
      <c r="N230" s="38"/>
      <c r="O230" s="38"/>
      <c r="AMI230"/>
      <c r="AMJ230"/>
    </row>
    <row r="231" spans="2:1024" s="36" customFormat="1" x14ac:dyDescent="0.25">
      <c r="B231" s="5"/>
      <c r="C231" s="6"/>
      <c r="D231" s="9"/>
      <c r="E231" s="7"/>
      <c r="F231" s="8"/>
      <c r="G231" s="9"/>
      <c r="H231" s="10"/>
      <c r="I231" s="23"/>
      <c r="J231" s="5"/>
      <c r="K231" s="5"/>
      <c r="N231" s="38"/>
      <c r="O231" s="38"/>
      <c r="AMI231"/>
      <c r="AMJ231"/>
    </row>
    <row r="232" spans="2:1024" s="36" customFormat="1" x14ac:dyDescent="0.25">
      <c r="B232" s="5"/>
      <c r="C232" s="6"/>
      <c r="D232" s="9"/>
      <c r="E232" s="7"/>
      <c r="F232" s="8"/>
      <c r="G232" s="9"/>
      <c r="H232" s="10"/>
      <c r="I232" s="23"/>
      <c r="J232" s="5"/>
      <c r="K232" s="5"/>
      <c r="N232" s="38"/>
      <c r="O232" s="38"/>
      <c r="AMI232"/>
      <c r="AMJ232"/>
    </row>
    <row r="233" spans="2:1024" s="36" customFormat="1" x14ac:dyDescent="0.25">
      <c r="B233" s="5"/>
      <c r="C233" s="6"/>
      <c r="D233" s="9"/>
      <c r="E233" s="7"/>
      <c r="F233" s="8"/>
      <c r="G233" s="9"/>
      <c r="H233" s="10"/>
      <c r="I233" s="23"/>
      <c r="J233" s="5"/>
      <c r="K233" s="5"/>
      <c r="N233" s="38"/>
      <c r="O233" s="38"/>
      <c r="AMI233"/>
      <c r="AMJ233"/>
    </row>
    <row r="234" spans="2:1024" s="36" customFormat="1" x14ac:dyDescent="0.25">
      <c r="B234" s="5"/>
      <c r="C234" s="6"/>
      <c r="D234" s="9"/>
      <c r="E234" s="7"/>
      <c r="F234" s="8"/>
      <c r="G234" s="9"/>
      <c r="H234" s="10"/>
      <c r="I234" s="23"/>
      <c r="J234" s="5"/>
      <c r="K234" s="5"/>
      <c r="N234" s="38"/>
      <c r="O234" s="38"/>
      <c r="AMI234"/>
      <c r="AMJ234"/>
    </row>
    <row r="235" spans="2:1024" s="36" customFormat="1" x14ac:dyDescent="0.25">
      <c r="B235" s="5"/>
      <c r="C235" s="6"/>
      <c r="D235" s="9"/>
      <c r="E235" s="7"/>
      <c r="F235" s="8"/>
      <c r="G235" s="9"/>
      <c r="H235" s="10"/>
      <c r="I235" s="23"/>
      <c r="J235" s="5"/>
      <c r="K235" s="5"/>
      <c r="N235" s="38"/>
      <c r="O235" s="38"/>
      <c r="AMI235"/>
      <c r="AMJ235"/>
    </row>
    <row r="236" spans="2:1024" s="36" customFormat="1" x14ac:dyDescent="0.25">
      <c r="B236" s="5"/>
      <c r="C236" s="6"/>
      <c r="D236" s="9"/>
      <c r="E236" s="7"/>
      <c r="F236" s="8"/>
      <c r="G236" s="9"/>
      <c r="H236" s="10"/>
      <c r="I236" s="23"/>
      <c r="J236" s="5"/>
      <c r="K236" s="5"/>
      <c r="N236" s="38"/>
      <c r="O236" s="38"/>
      <c r="AMI236"/>
      <c r="AMJ236"/>
    </row>
    <row r="237" spans="2:1024" s="36" customFormat="1" x14ac:dyDescent="0.25">
      <c r="B237" s="5"/>
      <c r="C237" s="6"/>
      <c r="D237" s="9"/>
      <c r="E237" s="7"/>
      <c r="F237" s="8"/>
      <c r="G237" s="9"/>
      <c r="H237" s="10"/>
      <c r="I237" s="23"/>
      <c r="J237" s="5"/>
      <c r="K237" s="5"/>
      <c r="N237" s="38"/>
      <c r="O237" s="38"/>
      <c r="AMI237"/>
      <c r="AMJ237"/>
    </row>
    <row r="238" spans="2:1024" s="36" customFormat="1" x14ac:dyDescent="0.25">
      <c r="B238" s="5"/>
      <c r="C238" s="6"/>
      <c r="D238" s="9"/>
      <c r="E238" s="7"/>
      <c r="F238" s="8"/>
      <c r="G238" s="9"/>
      <c r="H238" s="10"/>
      <c r="I238" s="23"/>
      <c r="J238" s="5"/>
      <c r="K238" s="5"/>
      <c r="N238" s="38"/>
      <c r="O238" s="38"/>
      <c r="AMI238"/>
      <c r="AMJ238"/>
    </row>
    <row r="239" spans="2:1024" s="36" customFormat="1" x14ac:dyDescent="0.25">
      <c r="B239" s="5"/>
      <c r="C239" s="6"/>
      <c r="D239" s="9"/>
      <c r="E239" s="7"/>
      <c r="F239" s="8"/>
      <c r="G239" s="9"/>
      <c r="H239" s="10"/>
      <c r="I239" s="23"/>
      <c r="J239" s="5"/>
      <c r="K239" s="5"/>
      <c r="N239" s="38"/>
      <c r="O239" s="38"/>
      <c r="AMI239"/>
      <c r="AMJ239"/>
    </row>
    <row r="240" spans="2:1024" s="36" customFormat="1" x14ac:dyDescent="0.25">
      <c r="B240" s="5"/>
      <c r="C240" s="6"/>
      <c r="D240" s="9"/>
      <c r="E240" s="7"/>
      <c r="F240" s="8"/>
      <c r="G240" s="9"/>
      <c r="H240" s="10"/>
      <c r="I240" s="23"/>
      <c r="J240" s="5"/>
      <c r="K240" s="5"/>
      <c r="N240" s="38"/>
      <c r="O240" s="38"/>
      <c r="AMI240"/>
      <c r="AMJ240"/>
    </row>
    <row r="241" spans="2:1024" s="36" customFormat="1" x14ac:dyDescent="0.25">
      <c r="B241" s="5"/>
      <c r="C241" s="6"/>
      <c r="D241" s="9"/>
      <c r="E241" s="7"/>
      <c r="F241" s="8"/>
      <c r="G241" s="9"/>
      <c r="H241" s="10"/>
      <c r="I241" s="23"/>
      <c r="J241" s="5"/>
      <c r="K241" s="5"/>
      <c r="N241" s="38"/>
      <c r="O241" s="38"/>
      <c r="AMI241"/>
      <c r="AMJ241"/>
    </row>
    <row r="242" spans="2:1024" s="36" customFormat="1" x14ac:dyDescent="0.25">
      <c r="B242" s="5"/>
      <c r="C242" s="6"/>
      <c r="D242" s="9"/>
      <c r="E242" s="7"/>
      <c r="F242" s="8"/>
      <c r="G242" s="9"/>
      <c r="H242" s="10"/>
      <c r="I242" s="23"/>
      <c r="J242" s="5"/>
      <c r="K242" s="5"/>
      <c r="N242" s="38"/>
      <c r="O242" s="38"/>
      <c r="AMI242"/>
      <c r="AMJ242"/>
    </row>
    <row r="243" spans="2:1024" s="36" customFormat="1" x14ac:dyDescent="0.25">
      <c r="B243" s="5"/>
      <c r="C243" s="6"/>
      <c r="D243" s="9"/>
      <c r="E243" s="7"/>
      <c r="F243" s="8"/>
      <c r="G243" s="9"/>
      <c r="H243" s="10"/>
      <c r="I243" s="23"/>
      <c r="J243" s="5"/>
      <c r="K243" s="5"/>
      <c r="N243" s="38"/>
      <c r="O243" s="38"/>
      <c r="AMI243"/>
      <c r="AMJ243"/>
    </row>
    <row r="244" spans="2:1024" s="36" customFormat="1" x14ac:dyDescent="0.25">
      <c r="B244" s="5"/>
      <c r="C244" s="6"/>
      <c r="D244" s="9"/>
      <c r="E244" s="7"/>
      <c r="F244" s="8"/>
      <c r="G244" s="9"/>
      <c r="H244" s="10"/>
      <c r="I244" s="23"/>
      <c r="J244" s="5"/>
      <c r="K244" s="5"/>
      <c r="N244" s="38"/>
      <c r="O244" s="38"/>
      <c r="AMI244"/>
      <c r="AMJ244"/>
    </row>
    <row r="245" spans="2:1024" s="36" customFormat="1" x14ac:dyDescent="0.25">
      <c r="B245" s="5"/>
      <c r="C245" s="6"/>
      <c r="D245" s="9"/>
      <c r="E245" s="7"/>
      <c r="F245" s="8"/>
      <c r="G245" s="9"/>
      <c r="H245" s="10"/>
      <c r="I245" s="23"/>
      <c r="J245" s="5"/>
      <c r="K245" s="5"/>
      <c r="N245" s="38"/>
      <c r="O245" s="38"/>
      <c r="AMI245"/>
      <c r="AMJ245"/>
    </row>
    <row r="246" spans="2:1024" s="36" customFormat="1" x14ac:dyDescent="0.25">
      <c r="B246" s="5"/>
      <c r="C246" s="6"/>
      <c r="D246" s="9"/>
      <c r="E246" s="7"/>
      <c r="F246" s="8"/>
      <c r="G246" s="9"/>
      <c r="H246" s="10"/>
      <c r="I246" s="23"/>
      <c r="J246" s="5"/>
      <c r="K246" s="5"/>
      <c r="N246" s="38"/>
      <c r="O246" s="38"/>
      <c r="AMI246"/>
      <c r="AMJ246"/>
    </row>
    <row r="247" spans="2:1024" s="36" customFormat="1" x14ac:dyDescent="0.25">
      <c r="B247" s="5"/>
      <c r="C247" s="6"/>
      <c r="D247" s="9"/>
      <c r="E247" s="7"/>
      <c r="F247" s="8"/>
      <c r="G247" s="9"/>
      <c r="H247" s="10"/>
      <c r="I247" s="23"/>
      <c r="J247" s="5"/>
      <c r="K247" s="5"/>
      <c r="N247" s="38"/>
      <c r="O247" s="38"/>
      <c r="AMI247"/>
      <c r="AMJ247"/>
    </row>
    <row r="248" spans="2:1024" s="36" customFormat="1" x14ac:dyDescent="0.25">
      <c r="B248" s="5"/>
      <c r="C248" s="6"/>
      <c r="D248" s="9"/>
      <c r="E248" s="7"/>
      <c r="F248" s="8"/>
      <c r="G248" s="9"/>
      <c r="H248" s="10"/>
      <c r="I248" s="23"/>
      <c r="J248" s="5"/>
      <c r="K248" s="5"/>
      <c r="N248" s="38"/>
      <c r="O248" s="38"/>
      <c r="AMI248"/>
      <c r="AMJ248"/>
    </row>
    <row r="249" spans="2:1024" s="36" customFormat="1" x14ac:dyDescent="0.25">
      <c r="B249" s="5"/>
      <c r="C249" s="6"/>
      <c r="D249" s="9"/>
      <c r="E249" s="7"/>
      <c r="F249" s="8"/>
      <c r="G249" s="9"/>
      <c r="H249" s="10"/>
      <c r="I249" s="23"/>
      <c r="J249" s="5"/>
      <c r="K249" s="5"/>
      <c r="N249" s="38"/>
      <c r="O249" s="38"/>
      <c r="AMI249"/>
      <c r="AMJ249"/>
    </row>
    <row r="250" spans="2:1024" s="36" customFormat="1" x14ac:dyDescent="0.25">
      <c r="B250" s="5"/>
      <c r="C250" s="6"/>
      <c r="D250" s="9"/>
      <c r="E250" s="7"/>
      <c r="F250" s="8"/>
      <c r="G250" s="9"/>
      <c r="H250" s="10"/>
      <c r="I250" s="23"/>
      <c r="J250" s="5"/>
      <c r="K250" s="5"/>
      <c r="N250" s="38"/>
      <c r="O250" s="38"/>
      <c r="AMI250"/>
      <c r="AMJ250"/>
    </row>
    <row r="251" spans="2:1024" s="36" customFormat="1" x14ac:dyDescent="0.25">
      <c r="B251" s="5"/>
      <c r="C251" s="6"/>
      <c r="D251" s="9"/>
      <c r="E251" s="7"/>
      <c r="F251" s="8"/>
      <c r="G251" s="9"/>
      <c r="H251" s="10"/>
      <c r="I251" s="23"/>
      <c r="J251" s="5"/>
      <c r="K251" s="5"/>
      <c r="N251" s="38"/>
      <c r="O251" s="38"/>
      <c r="AMI251"/>
      <c r="AMJ251"/>
    </row>
    <row r="252" spans="2:1024" s="36" customFormat="1" x14ac:dyDescent="0.25">
      <c r="B252" s="5"/>
      <c r="C252" s="6"/>
      <c r="D252" s="9"/>
      <c r="E252" s="7"/>
      <c r="F252" s="8"/>
      <c r="G252" s="9"/>
      <c r="H252" s="10"/>
      <c r="I252" s="23"/>
      <c r="J252" s="5"/>
      <c r="K252" s="5"/>
      <c r="N252" s="38"/>
      <c r="O252" s="38"/>
      <c r="AMI252"/>
      <c r="AMJ252"/>
    </row>
    <row r="253" spans="2:1024" s="36" customFormat="1" x14ac:dyDescent="0.25">
      <c r="B253" s="5"/>
      <c r="C253" s="6"/>
      <c r="D253" s="9"/>
      <c r="E253" s="7"/>
      <c r="F253" s="8"/>
      <c r="G253" s="9"/>
      <c r="H253" s="10"/>
      <c r="I253" s="23"/>
      <c r="J253" s="5"/>
      <c r="K253" s="5"/>
      <c r="N253" s="38"/>
      <c r="O253" s="38"/>
      <c r="AMI253"/>
      <c r="AMJ253"/>
    </row>
    <row r="254" spans="2:1024" s="36" customFormat="1" x14ac:dyDescent="0.25">
      <c r="B254" s="5"/>
      <c r="C254" s="6"/>
      <c r="D254" s="9"/>
      <c r="E254" s="7"/>
      <c r="F254" s="8"/>
      <c r="G254" s="9"/>
      <c r="H254" s="10"/>
      <c r="I254" s="23"/>
      <c r="J254" s="5"/>
      <c r="K254" s="5"/>
      <c r="N254" s="38"/>
      <c r="O254" s="38"/>
      <c r="AMI254"/>
      <c r="AMJ254"/>
    </row>
    <row r="255" spans="2:1024" s="36" customFormat="1" x14ac:dyDescent="0.25">
      <c r="B255" s="5"/>
      <c r="C255" s="6"/>
      <c r="D255" s="9"/>
      <c r="E255" s="7"/>
      <c r="F255" s="8"/>
      <c r="G255" s="9"/>
      <c r="H255" s="10"/>
      <c r="I255" s="23"/>
      <c r="J255" s="5"/>
      <c r="K255" s="5"/>
      <c r="N255" s="38"/>
      <c r="O255" s="38"/>
      <c r="AMI255"/>
      <c r="AMJ255"/>
    </row>
    <row r="256" spans="2:1024" s="36" customFormat="1" x14ac:dyDescent="0.25">
      <c r="B256" s="5"/>
      <c r="C256" s="6"/>
      <c r="D256" s="9"/>
      <c r="E256" s="7"/>
      <c r="F256" s="8"/>
      <c r="G256" s="9"/>
      <c r="H256" s="10"/>
      <c r="I256" s="23"/>
      <c r="J256" s="5"/>
      <c r="K256" s="5"/>
      <c r="N256" s="38"/>
      <c r="O256" s="38"/>
      <c r="AMI256"/>
      <c r="AMJ256"/>
    </row>
    <row r="257" spans="2:1024" s="36" customFormat="1" x14ac:dyDescent="0.25">
      <c r="B257" s="5"/>
      <c r="C257" s="6"/>
      <c r="D257" s="9"/>
      <c r="E257" s="7"/>
      <c r="F257" s="8"/>
      <c r="G257" s="9"/>
      <c r="H257" s="10"/>
      <c r="I257" s="23"/>
      <c r="J257" s="5"/>
      <c r="K257" s="5"/>
      <c r="N257" s="38"/>
      <c r="O257" s="38"/>
      <c r="AMI257"/>
      <c r="AMJ257"/>
    </row>
    <row r="258" spans="2:1024" s="36" customFormat="1" x14ac:dyDescent="0.25">
      <c r="B258" s="5"/>
      <c r="C258" s="6"/>
      <c r="D258" s="9"/>
      <c r="E258" s="7"/>
      <c r="F258" s="8"/>
      <c r="G258" s="9"/>
      <c r="H258" s="10"/>
      <c r="I258" s="23"/>
      <c r="J258" s="5"/>
      <c r="K258" s="5"/>
      <c r="N258" s="38"/>
      <c r="O258" s="38"/>
      <c r="AMI258"/>
      <c r="AMJ258"/>
    </row>
    <row r="259" spans="2:1024" s="36" customFormat="1" x14ac:dyDescent="0.25">
      <c r="B259" s="5"/>
      <c r="C259" s="6"/>
      <c r="D259" s="9"/>
      <c r="E259" s="7"/>
      <c r="F259" s="8"/>
      <c r="G259" s="9"/>
      <c r="H259" s="10"/>
      <c r="I259" s="23"/>
      <c r="J259" s="5"/>
      <c r="K259" s="5"/>
      <c r="N259" s="38"/>
      <c r="O259" s="38"/>
      <c r="AMI259"/>
      <c r="AMJ259"/>
    </row>
    <row r="260" spans="2:1024" s="36" customFormat="1" x14ac:dyDescent="0.25">
      <c r="B260" s="5"/>
      <c r="C260" s="6"/>
      <c r="D260" s="9"/>
      <c r="E260" s="7"/>
      <c r="F260" s="8"/>
      <c r="G260" s="9"/>
      <c r="H260" s="10"/>
      <c r="I260" s="23"/>
      <c r="J260" s="5"/>
      <c r="K260" s="5"/>
      <c r="N260" s="38"/>
      <c r="O260" s="38"/>
      <c r="AMI260"/>
      <c r="AMJ260"/>
    </row>
    <row r="261" spans="2:1024" s="36" customFormat="1" x14ac:dyDescent="0.25">
      <c r="B261" s="5"/>
      <c r="C261" s="6"/>
      <c r="D261" s="9"/>
      <c r="E261" s="7"/>
      <c r="F261" s="8"/>
      <c r="G261" s="9"/>
      <c r="H261" s="10"/>
      <c r="I261" s="23"/>
      <c r="J261" s="5"/>
      <c r="K261" s="5"/>
      <c r="N261" s="38"/>
      <c r="O261" s="38"/>
      <c r="AMI261"/>
      <c r="AMJ261"/>
    </row>
    <row r="262" spans="2:1024" s="36" customFormat="1" x14ac:dyDescent="0.25">
      <c r="B262" s="5"/>
      <c r="C262" s="6"/>
      <c r="D262" s="9"/>
      <c r="E262" s="7"/>
      <c r="F262" s="8"/>
      <c r="G262" s="9"/>
      <c r="H262" s="10"/>
      <c r="I262" s="23"/>
      <c r="J262" s="5"/>
      <c r="K262" s="5"/>
      <c r="N262" s="38"/>
      <c r="O262" s="38"/>
      <c r="AMI262"/>
      <c r="AMJ262"/>
    </row>
    <row r="263" spans="2:1024" s="36" customFormat="1" x14ac:dyDescent="0.25">
      <c r="B263" s="5"/>
      <c r="C263" s="6"/>
      <c r="D263" s="9"/>
      <c r="E263" s="7"/>
      <c r="F263" s="8"/>
      <c r="G263" s="9"/>
      <c r="H263" s="10"/>
      <c r="I263" s="23"/>
      <c r="J263" s="5"/>
      <c r="K263" s="5"/>
      <c r="N263" s="38"/>
      <c r="O263" s="38"/>
      <c r="AMI263"/>
      <c r="AMJ263"/>
    </row>
    <row r="264" spans="2:1024" s="36" customFormat="1" x14ac:dyDescent="0.25">
      <c r="B264" s="5"/>
      <c r="C264" s="6"/>
      <c r="D264" s="9"/>
      <c r="E264" s="7"/>
      <c r="F264" s="8"/>
      <c r="G264" s="9"/>
      <c r="H264" s="10"/>
      <c r="I264" s="23"/>
      <c r="J264" s="5"/>
      <c r="K264" s="5"/>
      <c r="N264" s="38"/>
      <c r="O264" s="38"/>
      <c r="AMI264"/>
      <c r="AMJ264"/>
    </row>
    <row r="265" spans="2:1024" s="36" customFormat="1" x14ac:dyDescent="0.25">
      <c r="B265" s="5"/>
      <c r="C265" s="6"/>
      <c r="D265" s="9"/>
      <c r="E265" s="7"/>
      <c r="F265" s="8"/>
      <c r="G265" s="9"/>
      <c r="H265" s="10"/>
      <c r="I265" s="23"/>
      <c r="J265" s="5"/>
      <c r="K265" s="5"/>
      <c r="N265" s="38"/>
      <c r="O265" s="38"/>
      <c r="AMI265"/>
      <c r="AMJ265"/>
    </row>
    <row r="266" spans="2:1024" s="36" customFormat="1" x14ac:dyDescent="0.25">
      <c r="B266" s="5"/>
      <c r="C266" s="6"/>
      <c r="D266" s="9"/>
      <c r="E266" s="7"/>
      <c r="F266" s="8"/>
      <c r="G266" s="9"/>
      <c r="H266" s="10"/>
      <c r="I266" s="23"/>
      <c r="J266" s="5"/>
      <c r="K266" s="5"/>
      <c r="N266" s="38"/>
      <c r="O266" s="38"/>
      <c r="AMI266"/>
      <c r="AMJ266"/>
    </row>
    <row r="267" spans="2:1024" s="36" customFormat="1" x14ac:dyDescent="0.25">
      <c r="B267" s="5"/>
      <c r="C267" s="6"/>
      <c r="D267" s="9"/>
      <c r="E267" s="7"/>
      <c r="F267" s="8"/>
      <c r="G267" s="9"/>
      <c r="H267" s="10"/>
      <c r="I267" s="23"/>
      <c r="J267" s="5"/>
      <c r="K267" s="5"/>
      <c r="N267" s="38"/>
      <c r="O267" s="38"/>
      <c r="AMI267"/>
      <c r="AMJ267"/>
    </row>
    <row r="268" spans="2:1024" s="36" customFormat="1" x14ac:dyDescent="0.25">
      <c r="B268" s="5"/>
      <c r="C268" s="6"/>
      <c r="D268" s="9"/>
      <c r="E268" s="7"/>
      <c r="F268" s="8"/>
      <c r="G268" s="9"/>
      <c r="H268" s="10"/>
      <c r="I268" s="23"/>
      <c r="J268" s="5"/>
      <c r="K268" s="5"/>
      <c r="N268" s="38"/>
      <c r="O268" s="38"/>
      <c r="AMI268"/>
      <c r="AMJ268"/>
    </row>
    <row r="269" spans="2:1024" s="36" customFormat="1" x14ac:dyDescent="0.25">
      <c r="B269" s="5"/>
      <c r="C269" s="6"/>
      <c r="D269" s="9"/>
      <c r="E269" s="7"/>
      <c r="F269" s="8"/>
      <c r="G269" s="9"/>
      <c r="H269" s="10"/>
      <c r="I269" s="23"/>
      <c r="J269" s="5"/>
      <c r="K269" s="5"/>
      <c r="N269" s="38"/>
      <c r="O269" s="38"/>
      <c r="AMI269"/>
      <c r="AMJ269"/>
    </row>
    <row r="270" spans="2:1024" s="36" customFormat="1" x14ac:dyDescent="0.25">
      <c r="B270" s="5"/>
      <c r="C270" s="6"/>
      <c r="D270" s="9"/>
      <c r="E270" s="7"/>
      <c r="F270" s="8"/>
      <c r="G270" s="9"/>
      <c r="H270" s="10"/>
      <c r="I270" s="23"/>
      <c r="J270" s="5"/>
      <c r="K270" s="5"/>
      <c r="N270" s="38"/>
      <c r="O270" s="38"/>
      <c r="AMI270"/>
      <c r="AMJ270"/>
    </row>
    <row r="271" spans="2:1024" s="36" customFormat="1" x14ac:dyDescent="0.25">
      <c r="B271" s="5"/>
      <c r="C271" s="6"/>
      <c r="D271" s="9"/>
      <c r="E271" s="7"/>
      <c r="F271" s="8"/>
      <c r="G271" s="9"/>
      <c r="H271" s="10"/>
      <c r="I271" s="23"/>
      <c r="J271" s="5"/>
      <c r="K271" s="5"/>
      <c r="N271" s="38"/>
      <c r="O271" s="38"/>
      <c r="AMI271"/>
      <c r="AMJ271"/>
    </row>
    <row r="272" spans="2:1024" s="36" customFormat="1" x14ac:dyDescent="0.25">
      <c r="B272" s="5"/>
      <c r="C272" s="6"/>
      <c r="D272" s="9"/>
      <c r="E272" s="7"/>
      <c r="F272" s="8"/>
      <c r="G272" s="9"/>
      <c r="H272" s="10"/>
      <c r="I272" s="23"/>
      <c r="J272" s="5"/>
      <c r="K272" s="5"/>
      <c r="N272" s="38"/>
      <c r="O272" s="38"/>
      <c r="AMI272"/>
      <c r="AMJ272"/>
    </row>
    <row r="273" spans="2:1024" s="36" customFormat="1" x14ac:dyDescent="0.25">
      <c r="B273" s="5"/>
      <c r="C273" s="6"/>
      <c r="D273" s="9"/>
      <c r="E273" s="7"/>
      <c r="F273" s="8"/>
      <c r="G273" s="9"/>
      <c r="H273" s="10"/>
      <c r="I273" s="23"/>
      <c r="J273" s="5"/>
      <c r="K273" s="5"/>
      <c r="N273" s="38"/>
      <c r="O273" s="38"/>
      <c r="AMI273"/>
      <c r="AMJ273"/>
    </row>
    <row r="274" spans="2:1024" s="36" customFormat="1" x14ac:dyDescent="0.25">
      <c r="B274" s="5"/>
      <c r="C274" s="6"/>
      <c r="D274" s="9"/>
      <c r="E274" s="7"/>
      <c r="F274" s="8"/>
      <c r="G274" s="9"/>
      <c r="H274" s="10"/>
      <c r="I274" s="23"/>
      <c r="J274" s="5"/>
      <c r="K274" s="5"/>
      <c r="N274" s="38"/>
      <c r="O274" s="38"/>
      <c r="AMI274"/>
      <c r="AMJ274"/>
    </row>
    <row r="275" spans="2:1024" s="36" customFormat="1" x14ac:dyDescent="0.25">
      <c r="B275" s="5"/>
      <c r="C275" s="6"/>
      <c r="D275" s="9"/>
      <c r="E275" s="7"/>
      <c r="F275" s="8"/>
      <c r="G275" s="9"/>
      <c r="H275" s="10"/>
      <c r="I275" s="23"/>
      <c r="J275" s="5"/>
      <c r="K275" s="5"/>
      <c r="N275" s="38"/>
      <c r="O275" s="38"/>
      <c r="AMI275"/>
      <c r="AMJ275"/>
    </row>
    <row r="276" spans="2:1024" s="36" customFormat="1" x14ac:dyDescent="0.25">
      <c r="B276" s="5"/>
      <c r="C276" s="6"/>
      <c r="D276" s="9"/>
      <c r="E276" s="7"/>
      <c r="F276" s="8"/>
      <c r="G276" s="9"/>
      <c r="H276" s="10"/>
      <c r="I276" s="23"/>
      <c r="J276" s="5"/>
      <c r="K276" s="5"/>
      <c r="N276" s="38"/>
      <c r="O276" s="38"/>
      <c r="AMI276"/>
      <c r="AMJ276"/>
    </row>
    <row r="277" spans="2:1024" s="36" customFormat="1" x14ac:dyDescent="0.25">
      <c r="B277" s="5"/>
      <c r="C277" s="6"/>
      <c r="D277" s="9"/>
      <c r="E277" s="7"/>
      <c r="F277" s="8"/>
      <c r="G277" s="9"/>
      <c r="H277" s="10"/>
      <c r="I277" s="23"/>
      <c r="J277" s="5"/>
      <c r="K277" s="5"/>
      <c r="N277" s="38"/>
      <c r="O277" s="38"/>
      <c r="AMI277"/>
      <c r="AMJ277"/>
    </row>
    <row r="278" spans="2:1024" s="36" customFormat="1" x14ac:dyDescent="0.25">
      <c r="B278" s="5"/>
      <c r="C278" s="6"/>
      <c r="D278" s="9"/>
      <c r="E278" s="7"/>
      <c r="F278" s="8"/>
      <c r="G278" s="9"/>
      <c r="H278" s="10"/>
      <c r="I278" s="23"/>
      <c r="J278" s="5"/>
      <c r="K278" s="5"/>
      <c r="N278" s="38"/>
      <c r="O278" s="38"/>
      <c r="AMI278"/>
      <c r="AMJ278"/>
    </row>
    <row r="279" spans="2:1024" s="36" customFormat="1" x14ac:dyDescent="0.25">
      <c r="B279" s="5"/>
      <c r="C279" s="6"/>
      <c r="D279" s="9"/>
      <c r="E279" s="7"/>
      <c r="F279" s="8"/>
      <c r="G279" s="9"/>
      <c r="H279" s="10"/>
      <c r="I279" s="23"/>
      <c r="J279" s="5"/>
      <c r="K279" s="5"/>
      <c r="N279" s="38"/>
      <c r="O279" s="38"/>
      <c r="AMI279"/>
      <c r="AMJ279"/>
    </row>
    <row r="280" spans="2:1024" s="36" customFormat="1" x14ac:dyDescent="0.25">
      <c r="B280" s="5"/>
      <c r="C280" s="6"/>
      <c r="D280" s="9"/>
      <c r="E280" s="7"/>
      <c r="F280" s="8"/>
      <c r="G280" s="9"/>
      <c r="H280" s="10"/>
      <c r="I280" s="23"/>
      <c r="J280" s="5"/>
      <c r="K280" s="5"/>
      <c r="N280" s="38"/>
      <c r="O280" s="38"/>
      <c r="AMI280"/>
      <c r="AMJ280"/>
    </row>
    <row r="281" spans="2:1024" s="36" customFormat="1" x14ac:dyDescent="0.25">
      <c r="B281" s="5"/>
      <c r="C281" s="6"/>
      <c r="D281" s="9"/>
      <c r="E281" s="7"/>
      <c r="F281" s="8"/>
      <c r="G281" s="9"/>
      <c r="H281" s="10"/>
      <c r="I281" s="23"/>
      <c r="J281" s="5"/>
      <c r="K281" s="5"/>
      <c r="N281" s="38"/>
      <c r="O281" s="38"/>
      <c r="AMI281"/>
      <c r="AMJ281"/>
    </row>
    <row r="282" spans="2:1024" s="36" customFormat="1" x14ac:dyDescent="0.25">
      <c r="B282" s="5"/>
      <c r="C282" s="6"/>
      <c r="D282" s="9"/>
      <c r="E282" s="7"/>
      <c r="F282" s="8"/>
      <c r="G282" s="9"/>
      <c r="H282" s="10"/>
      <c r="I282" s="23"/>
      <c r="J282" s="5"/>
      <c r="K282" s="5"/>
      <c r="N282" s="38"/>
      <c r="O282" s="38"/>
      <c r="AMI282"/>
      <c r="AMJ282"/>
    </row>
    <row r="283" spans="2:1024" s="36" customFormat="1" x14ac:dyDescent="0.25">
      <c r="B283" s="5"/>
      <c r="C283" s="6"/>
      <c r="D283" s="9"/>
      <c r="E283" s="7"/>
      <c r="F283" s="8"/>
      <c r="G283" s="9"/>
      <c r="H283" s="10"/>
      <c r="I283" s="23"/>
      <c r="J283" s="5"/>
      <c r="K283" s="5"/>
      <c r="N283" s="38"/>
      <c r="O283" s="38"/>
      <c r="AMI283"/>
      <c r="AMJ283"/>
    </row>
    <row r="284" spans="2:1024" s="36" customFormat="1" x14ac:dyDescent="0.25">
      <c r="B284" s="5"/>
      <c r="C284" s="6"/>
      <c r="D284" s="9"/>
      <c r="E284" s="7"/>
      <c r="F284" s="8"/>
      <c r="G284" s="9"/>
      <c r="H284" s="10"/>
      <c r="I284" s="23"/>
      <c r="J284" s="5"/>
      <c r="K284" s="5"/>
      <c r="N284" s="38"/>
      <c r="O284" s="38"/>
      <c r="AMI284"/>
      <c r="AMJ284"/>
    </row>
    <row r="285" spans="2:1024" s="36" customFormat="1" x14ac:dyDescent="0.25">
      <c r="B285" s="5"/>
      <c r="C285" s="6"/>
      <c r="D285" s="9"/>
      <c r="E285" s="7"/>
      <c r="F285" s="8"/>
      <c r="G285" s="9"/>
      <c r="H285" s="10"/>
      <c r="I285" s="23"/>
      <c r="J285" s="5"/>
      <c r="K285" s="5"/>
      <c r="N285" s="38"/>
      <c r="O285" s="38"/>
      <c r="AMI285"/>
      <c r="AMJ285"/>
    </row>
    <row r="286" spans="2:1024" s="36" customFormat="1" x14ac:dyDescent="0.25">
      <c r="B286" s="5"/>
      <c r="C286" s="6"/>
      <c r="D286" s="9"/>
      <c r="E286" s="7"/>
      <c r="F286" s="8"/>
      <c r="G286" s="9"/>
      <c r="H286" s="10"/>
      <c r="I286" s="23"/>
      <c r="J286" s="5"/>
      <c r="K286" s="5"/>
      <c r="N286" s="38"/>
      <c r="O286" s="38"/>
      <c r="AMI286"/>
      <c r="AMJ286"/>
    </row>
    <row r="287" spans="2:1024" s="36" customFormat="1" x14ac:dyDescent="0.25">
      <c r="B287" s="5"/>
      <c r="C287" s="6"/>
      <c r="D287" s="9"/>
      <c r="E287" s="7"/>
      <c r="F287" s="8"/>
      <c r="G287" s="9"/>
      <c r="H287" s="10"/>
      <c r="I287" s="23"/>
      <c r="J287" s="5"/>
      <c r="K287" s="5"/>
      <c r="N287" s="38"/>
      <c r="O287" s="38"/>
      <c r="AMI287"/>
      <c r="AMJ287"/>
    </row>
    <row r="288" spans="2:1024" s="36" customFormat="1" x14ac:dyDescent="0.25">
      <c r="B288" s="5"/>
      <c r="C288" s="6"/>
      <c r="D288" s="9"/>
      <c r="E288" s="7"/>
      <c r="F288" s="8"/>
      <c r="G288" s="9"/>
      <c r="H288" s="10"/>
      <c r="I288" s="23"/>
      <c r="J288" s="5"/>
      <c r="K288" s="5"/>
      <c r="N288" s="38"/>
      <c r="O288" s="38"/>
      <c r="AMI288"/>
      <c r="AMJ288"/>
    </row>
    <row r="289" spans="2:1024" s="36" customFormat="1" x14ac:dyDescent="0.25">
      <c r="B289" s="5"/>
      <c r="C289" s="6"/>
      <c r="D289" s="9"/>
      <c r="E289" s="7"/>
      <c r="F289" s="8"/>
      <c r="G289" s="9"/>
      <c r="H289" s="10"/>
      <c r="I289" s="23"/>
      <c r="J289" s="5"/>
      <c r="K289" s="5"/>
      <c r="N289" s="38"/>
      <c r="O289" s="38"/>
      <c r="AMI289"/>
      <c r="AMJ289"/>
    </row>
    <row r="290" spans="2:1024" s="36" customFormat="1" x14ac:dyDescent="0.25">
      <c r="B290" s="5"/>
      <c r="C290" s="6"/>
      <c r="D290" s="9"/>
      <c r="E290" s="7"/>
      <c r="F290" s="8"/>
      <c r="G290" s="9"/>
      <c r="H290" s="10"/>
      <c r="I290" s="23"/>
      <c r="J290" s="5"/>
      <c r="K290" s="5"/>
      <c r="N290" s="38"/>
      <c r="O290" s="38"/>
      <c r="AMI290"/>
      <c r="AMJ290"/>
    </row>
    <row r="291" spans="2:1024" s="36" customFormat="1" x14ac:dyDescent="0.25">
      <c r="B291" s="5"/>
      <c r="C291" s="6"/>
      <c r="D291" s="9"/>
      <c r="E291" s="7"/>
      <c r="F291" s="8"/>
      <c r="G291" s="9"/>
      <c r="H291" s="10"/>
      <c r="I291" s="23"/>
      <c r="J291" s="5"/>
      <c r="K291" s="5"/>
      <c r="N291" s="38"/>
      <c r="O291" s="38"/>
      <c r="AMI291"/>
      <c r="AMJ291"/>
    </row>
    <row r="292" spans="2:1024" s="36" customFormat="1" x14ac:dyDescent="0.25">
      <c r="B292" s="5"/>
      <c r="C292" s="6"/>
      <c r="D292" s="9"/>
      <c r="E292" s="7"/>
      <c r="F292" s="8"/>
      <c r="G292" s="9"/>
      <c r="H292" s="10"/>
      <c r="I292" s="23"/>
      <c r="J292" s="5"/>
      <c r="K292" s="5"/>
      <c r="N292" s="38"/>
      <c r="O292" s="38"/>
      <c r="AMI292"/>
      <c r="AMJ292"/>
    </row>
    <row r="293" spans="2:1024" s="36" customFormat="1" x14ac:dyDescent="0.25">
      <c r="B293" s="5"/>
      <c r="C293" s="6"/>
      <c r="D293" s="9"/>
      <c r="E293" s="7"/>
      <c r="F293" s="8"/>
      <c r="G293" s="9"/>
      <c r="H293" s="10"/>
      <c r="I293" s="23"/>
      <c r="J293" s="5"/>
      <c r="K293" s="5"/>
      <c r="N293" s="38"/>
      <c r="O293" s="38"/>
      <c r="AMI293"/>
      <c r="AMJ293"/>
    </row>
    <row r="294" spans="2:1024" s="36" customFormat="1" x14ac:dyDescent="0.25">
      <c r="B294" s="5"/>
      <c r="C294" s="6"/>
      <c r="D294" s="9"/>
      <c r="E294" s="7"/>
      <c r="F294" s="8"/>
      <c r="G294" s="9"/>
      <c r="H294" s="10"/>
      <c r="I294" s="23"/>
      <c r="J294" s="5"/>
      <c r="K294" s="5"/>
      <c r="N294" s="38"/>
      <c r="O294" s="38"/>
      <c r="AMI294"/>
      <c r="AMJ294"/>
    </row>
    <row r="295" spans="2:1024" s="36" customFormat="1" x14ac:dyDescent="0.25">
      <c r="B295" s="5"/>
      <c r="C295" s="6"/>
      <c r="D295" s="9"/>
      <c r="E295" s="7"/>
      <c r="F295" s="8"/>
      <c r="G295" s="9"/>
      <c r="H295" s="10"/>
      <c r="I295" s="23"/>
      <c r="J295" s="5"/>
      <c r="K295" s="5"/>
      <c r="N295" s="38"/>
      <c r="O295" s="38"/>
      <c r="AMI295"/>
      <c r="AMJ295"/>
    </row>
    <row r="296" spans="2:1024" s="36" customFormat="1" x14ac:dyDescent="0.25">
      <c r="B296" s="5"/>
      <c r="C296" s="6"/>
      <c r="D296" s="9"/>
      <c r="E296" s="7"/>
      <c r="F296" s="8"/>
      <c r="G296" s="9"/>
      <c r="H296" s="10"/>
      <c r="I296" s="23"/>
      <c r="J296" s="5"/>
      <c r="K296" s="5"/>
      <c r="N296" s="38"/>
      <c r="O296" s="38"/>
      <c r="AMI296"/>
      <c r="AMJ296"/>
    </row>
    <row r="297" spans="2:1024" s="36" customFormat="1" x14ac:dyDescent="0.25">
      <c r="B297" s="5"/>
      <c r="C297" s="6"/>
      <c r="D297" s="9"/>
      <c r="E297" s="7"/>
      <c r="F297" s="8"/>
      <c r="G297" s="9"/>
      <c r="H297" s="10"/>
      <c r="I297" s="23"/>
      <c r="J297" s="5"/>
      <c r="K297" s="5"/>
      <c r="N297" s="38"/>
      <c r="O297" s="38"/>
      <c r="AMI297"/>
      <c r="AMJ297"/>
    </row>
    <row r="298" spans="2:1024" s="36" customFormat="1" x14ac:dyDescent="0.25">
      <c r="B298" s="5"/>
      <c r="C298" s="6"/>
      <c r="D298" s="9"/>
      <c r="E298" s="7"/>
      <c r="F298" s="8"/>
      <c r="G298" s="9"/>
      <c r="H298" s="10"/>
      <c r="I298" s="23"/>
      <c r="J298" s="5"/>
      <c r="K298" s="5"/>
      <c r="N298" s="38"/>
      <c r="O298" s="38"/>
      <c r="AMI298"/>
      <c r="AMJ298"/>
    </row>
    <row r="299" spans="2:1024" s="36" customFormat="1" x14ac:dyDescent="0.25">
      <c r="B299" s="5"/>
      <c r="C299" s="6"/>
      <c r="D299" s="9"/>
      <c r="E299" s="7"/>
      <c r="F299" s="8"/>
      <c r="G299" s="9"/>
      <c r="H299" s="10"/>
      <c r="I299" s="23"/>
      <c r="J299" s="5"/>
      <c r="K299" s="5"/>
      <c r="N299" s="38"/>
      <c r="O299" s="38"/>
      <c r="AMI299"/>
      <c r="AMJ299"/>
    </row>
    <row r="300" spans="2:1024" s="36" customFormat="1" x14ac:dyDescent="0.25">
      <c r="B300" s="5"/>
      <c r="C300" s="6"/>
      <c r="D300" s="9"/>
      <c r="E300" s="7"/>
      <c r="F300" s="8"/>
      <c r="G300" s="9"/>
      <c r="H300" s="10"/>
      <c r="I300" s="23"/>
      <c r="J300" s="5"/>
      <c r="K300" s="5"/>
      <c r="N300" s="38"/>
      <c r="O300" s="38"/>
      <c r="AMI300"/>
      <c r="AMJ300"/>
    </row>
    <row r="301" spans="2:1024" s="36" customFormat="1" x14ac:dyDescent="0.25">
      <c r="B301" s="5"/>
      <c r="C301" s="6"/>
      <c r="D301" s="9"/>
      <c r="E301" s="7"/>
      <c r="F301" s="8"/>
      <c r="G301" s="9"/>
      <c r="H301" s="10"/>
      <c r="I301" s="23"/>
      <c r="J301" s="5"/>
      <c r="K301" s="5"/>
      <c r="N301" s="38"/>
      <c r="O301" s="38"/>
      <c r="AMI301"/>
      <c r="AMJ301"/>
    </row>
    <row r="302" spans="2:1024" s="36" customFormat="1" x14ac:dyDescent="0.25">
      <c r="B302" s="5"/>
      <c r="C302" s="6"/>
      <c r="D302" s="9"/>
      <c r="E302" s="7"/>
      <c r="F302" s="8"/>
      <c r="G302" s="9"/>
      <c r="H302" s="10"/>
      <c r="I302" s="23"/>
      <c r="J302" s="5"/>
      <c r="K302" s="5"/>
      <c r="N302" s="38"/>
      <c r="O302" s="38"/>
      <c r="AMI302"/>
      <c r="AMJ302"/>
    </row>
    <row r="303" spans="2:1024" s="36" customFormat="1" x14ac:dyDescent="0.25">
      <c r="B303" s="5"/>
      <c r="C303" s="6"/>
      <c r="D303" s="9"/>
      <c r="E303" s="7"/>
      <c r="F303" s="8"/>
      <c r="G303" s="9"/>
      <c r="H303" s="10"/>
      <c r="I303" s="23"/>
      <c r="J303" s="5"/>
      <c r="K303" s="5"/>
      <c r="N303" s="38"/>
      <c r="O303" s="38"/>
      <c r="AMI303"/>
      <c r="AMJ303"/>
    </row>
    <row r="304" spans="2:1024" s="36" customFormat="1" x14ac:dyDescent="0.25">
      <c r="B304" s="5"/>
      <c r="C304" s="6"/>
      <c r="D304" s="9"/>
      <c r="E304" s="7"/>
      <c r="F304" s="8"/>
      <c r="G304" s="9"/>
      <c r="H304" s="10"/>
      <c r="I304" s="23"/>
      <c r="J304" s="5"/>
      <c r="K304" s="5"/>
      <c r="N304" s="38"/>
      <c r="O304" s="38"/>
      <c r="AMI304"/>
      <c r="AMJ304"/>
    </row>
    <row r="305" spans="2:1024" s="36" customFormat="1" x14ac:dyDescent="0.25">
      <c r="B305" s="5"/>
      <c r="C305" s="6"/>
      <c r="D305" s="9"/>
      <c r="E305" s="7"/>
      <c r="F305" s="8"/>
      <c r="G305" s="9"/>
      <c r="H305" s="10"/>
      <c r="I305" s="23"/>
      <c r="J305" s="5"/>
      <c r="K305" s="5"/>
      <c r="N305" s="38"/>
      <c r="O305" s="38"/>
      <c r="AMI305"/>
      <c r="AMJ305"/>
    </row>
    <row r="306" spans="2:1024" s="36" customFormat="1" x14ac:dyDescent="0.25">
      <c r="B306" s="5"/>
      <c r="C306" s="6"/>
      <c r="D306" s="9"/>
      <c r="E306" s="7"/>
      <c r="F306" s="8"/>
      <c r="G306" s="9"/>
      <c r="H306" s="10"/>
      <c r="I306" s="23"/>
      <c r="J306" s="5"/>
      <c r="K306" s="5"/>
      <c r="N306" s="38"/>
      <c r="O306" s="38"/>
      <c r="AMI306"/>
      <c r="AMJ306"/>
    </row>
    <row r="307" spans="2:1024" s="36" customFormat="1" x14ac:dyDescent="0.25">
      <c r="B307" s="5"/>
      <c r="C307" s="6"/>
      <c r="D307" s="9"/>
      <c r="E307" s="7"/>
      <c r="F307" s="8"/>
      <c r="G307" s="9"/>
      <c r="H307" s="10"/>
      <c r="I307" s="23"/>
      <c r="J307" s="5"/>
      <c r="K307" s="5"/>
      <c r="N307" s="38"/>
      <c r="O307" s="38"/>
      <c r="AMI307"/>
      <c r="AMJ307"/>
    </row>
    <row r="308" spans="2:1024" s="36" customFormat="1" x14ac:dyDescent="0.25">
      <c r="B308" s="5"/>
      <c r="C308" s="6"/>
      <c r="D308" s="9"/>
      <c r="E308" s="7"/>
      <c r="F308" s="8"/>
      <c r="G308" s="9"/>
      <c r="H308" s="10"/>
      <c r="I308" s="23"/>
      <c r="J308" s="5"/>
      <c r="K308" s="5"/>
      <c r="N308" s="38"/>
      <c r="O308" s="38"/>
      <c r="AMI308"/>
      <c r="AMJ308"/>
    </row>
    <row r="309" spans="2:1024" s="36" customFormat="1" x14ac:dyDescent="0.25">
      <c r="B309" s="5"/>
      <c r="C309" s="6"/>
      <c r="D309" s="9"/>
      <c r="E309" s="7"/>
      <c r="F309" s="8"/>
      <c r="G309" s="9"/>
      <c r="H309" s="10"/>
      <c r="I309" s="23"/>
      <c r="J309" s="5"/>
      <c r="K309" s="5"/>
      <c r="N309" s="38"/>
      <c r="O309" s="38"/>
      <c r="AMI309"/>
      <c r="AMJ309"/>
    </row>
    <row r="310" spans="2:1024" s="36" customFormat="1" x14ac:dyDescent="0.25">
      <c r="B310" s="5"/>
      <c r="C310" s="6"/>
      <c r="D310" s="9"/>
      <c r="E310" s="7"/>
      <c r="F310" s="8"/>
      <c r="G310" s="9"/>
      <c r="H310" s="10"/>
      <c r="I310" s="23"/>
      <c r="J310" s="5"/>
      <c r="K310" s="5"/>
      <c r="N310" s="38"/>
      <c r="O310" s="38"/>
      <c r="AMI310"/>
      <c r="AMJ310"/>
    </row>
    <row r="311" spans="2:1024" s="36" customFormat="1" x14ac:dyDescent="0.25">
      <c r="B311" s="5"/>
      <c r="C311" s="6"/>
      <c r="D311" s="9"/>
      <c r="E311" s="7"/>
      <c r="F311" s="8"/>
      <c r="G311" s="9"/>
      <c r="H311" s="10"/>
      <c r="I311" s="23"/>
      <c r="J311" s="5"/>
      <c r="K311" s="5"/>
      <c r="N311" s="38"/>
      <c r="O311" s="38"/>
      <c r="AMI311"/>
      <c r="AMJ311"/>
    </row>
    <row r="312" spans="2:1024" s="36" customFormat="1" x14ac:dyDescent="0.25">
      <c r="B312" s="5"/>
      <c r="C312" s="6"/>
      <c r="D312" s="9"/>
      <c r="E312" s="7"/>
      <c r="F312" s="8"/>
      <c r="G312" s="9"/>
      <c r="H312" s="10"/>
      <c r="I312" s="23"/>
      <c r="J312" s="5"/>
      <c r="K312" s="5"/>
      <c r="N312" s="38"/>
      <c r="O312" s="38"/>
      <c r="AMI312"/>
      <c r="AMJ312"/>
    </row>
    <row r="313" spans="2:1024" s="36" customFormat="1" x14ac:dyDescent="0.25">
      <c r="B313" s="5"/>
      <c r="C313" s="6"/>
      <c r="D313" s="9"/>
      <c r="E313" s="7"/>
      <c r="F313" s="8"/>
      <c r="G313" s="9"/>
      <c r="H313" s="10"/>
      <c r="I313" s="23"/>
      <c r="J313" s="5"/>
      <c r="K313" s="5"/>
      <c r="N313" s="38"/>
      <c r="O313" s="38"/>
      <c r="AMI313"/>
      <c r="AMJ313"/>
    </row>
    <row r="314" spans="2:1024" s="36" customFormat="1" x14ac:dyDescent="0.25">
      <c r="B314" s="5"/>
      <c r="C314" s="6"/>
      <c r="D314" s="9"/>
      <c r="E314" s="7"/>
      <c r="F314" s="8"/>
      <c r="G314" s="9"/>
      <c r="H314" s="10"/>
      <c r="I314" s="23"/>
      <c r="J314" s="5"/>
      <c r="K314" s="5"/>
      <c r="N314" s="38"/>
      <c r="O314" s="38"/>
      <c r="AMI314"/>
      <c r="AMJ314"/>
    </row>
    <row r="315" spans="2:1024" s="36" customFormat="1" x14ac:dyDescent="0.25">
      <c r="B315" s="5"/>
      <c r="C315" s="6"/>
      <c r="D315" s="9"/>
      <c r="E315" s="7"/>
      <c r="F315" s="8"/>
      <c r="G315" s="9"/>
      <c r="H315" s="10"/>
      <c r="I315" s="23"/>
      <c r="J315" s="5"/>
      <c r="K315" s="5"/>
      <c r="N315" s="38"/>
      <c r="O315" s="38"/>
      <c r="AMI315"/>
      <c r="AMJ315"/>
    </row>
    <row r="316" spans="2:1024" s="36" customFormat="1" x14ac:dyDescent="0.25">
      <c r="B316" s="5"/>
      <c r="C316" s="6"/>
      <c r="D316" s="9"/>
      <c r="E316" s="7"/>
      <c r="F316" s="8"/>
      <c r="G316" s="9"/>
      <c r="H316" s="10"/>
      <c r="I316" s="23"/>
      <c r="J316" s="5"/>
      <c r="K316" s="5"/>
      <c r="N316" s="38"/>
      <c r="O316" s="38"/>
      <c r="AMI316"/>
      <c r="AMJ316"/>
    </row>
    <row r="317" spans="2:1024" s="36" customFormat="1" x14ac:dyDescent="0.25">
      <c r="B317" s="5"/>
      <c r="C317" s="6"/>
      <c r="D317" s="9"/>
      <c r="E317" s="7"/>
      <c r="F317" s="8"/>
      <c r="G317" s="9"/>
      <c r="H317" s="10"/>
      <c r="I317" s="23"/>
      <c r="J317" s="5"/>
      <c r="K317" s="5"/>
      <c r="N317" s="38"/>
      <c r="O317" s="38"/>
      <c r="AMI317"/>
      <c r="AMJ317"/>
    </row>
    <row r="318" spans="2:1024" s="36" customFormat="1" x14ac:dyDescent="0.25">
      <c r="B318" s="5"/>
      <c r="C318" s="6"/>
      <c r="D318" s="9"/>
      <c r="E318" s="7"/>
      <c r="F318" s="8"/>
      <c r="G318" s="9"/>
      <c r="H318" s="10"/>
      <c r="I318" s="23"/>
      <c r="J318" s="5"/>
      <c r="K318" s="5"/>
      <c r="N318" s="38"/>
      <c r="O318" s="38"/>
      <c r="AMI318"/>
      <c r="AMJ318"/>
    </row>
    <row r="319" spans="2:1024" s="36" customFormat="1" x14ac:dyDescent="0.25">
      <c r="B319" s="5"/>
      <c r="C319" s="6"/>
      <c r="D319" s="9"/>
      <c r="E319" s="7"/>
      <c r="F319" s="8"/>
      <c r="G319" s="9"/>
      <c r="H319" s="10"/>
      <c r="I319" s="23"/>
      <c r="J319" s="5"/>
      <c r="K319" s="5"/>
      <c r="N319" s="38"/>
      <c r="O319" s="38"/>
      <c r="AMI319"/>
      <c r="AMJ319"/>
    </row>
    <row r="320" spans="2:1024" s="36" customFormat="1" x14ac:dyDescent="0.25">
      <c r="B320" s="5"/>
      <c r="C320" s="6"/>
      <c r="D320" s="9"/>
      <c r="E320" s="7"/>
      <c r="F320" s="8"/>
      <c r="G320" s="9"/>
      <c r="H320" s="10"/>
      <c r="I320" s="23"/>
      <c r="J320" s="5"/>
      <c r="K320" s="5"/>
      <c r="N320" s="38"/>
      <c r="O320" s="38"/>
      <c r="AMI320"/>
      <c r="AMJ320"/>
    </row>
    <row r="321" spans="2:1024" s="36" customFormat="1" x14ac:dyDescent="0.25">
      <c r="B321" s="5"/>
      <c r="C321" s="6"/>
      <c r="D321" s="9"/>
      <c r="E321" s="7"/>
      <c r="F321" s="8"/>
      <c r="G321" s="9"/>
      <c r="H321" s="10"/>
      <c r="I321" s="23"/>
      <c r="J321" s="5"/>
      <c r="K321" s="5"/>
      <c r="N321" s="38"/>
      <c r="O321" s="38"/>
      <c r="AMI321"/>
      <c r="AMJ321"/>
    </row>
    <row r="322" spans="2:1024" s="36" customFormat="1" x14ac:dyDescent="0.25">
      <c r="B322" s="5"/>
      <c r="C322" s="6"/>
      <c r="D322" s="9"/>
      <c r="E322" s="7"/>
      <c r="F322" s="8"/>
      <c r="G322" s="9"/>
      <c r="H322" s="10"/>
      <c r="I322" s="23"/>
      <c r="J322" s="5"/>
      <c r="K322" s="5"/>
      <c r="N322" s="38"/>
      <c r="O322" s="38"/>
      <c r="AMI322"/>
      <c r="AMJ322"/>
    </row>
    <row r="323" spans="2:1024" s="36" customFormat="1" x14ac:dyDescent="0.25">
      <c r="B323" s="5"/>
      <c r="C323" s="6"/>
      <c r="D323" s="9"/>
      <c r="E323" s="7"/>
      <c r="F323" s="8"/>
      <c r="G323" s="9"/>
      <c r="H323" s="10"/>
      <c r="I323" s="23"/>
      <c r="J323" s="5"/>
      <c r="K323" s="5"/>
      <c r="N323" s="38"/>
      <c r="O323" s="38"/>
      <c r="AMI323"/>
      <c r="AMJ323"/>
    </row>
    <row r="324" spans="2:1024" s="36" customFormat="1" x14ac:dyDescent="0.25">
      <c r="B324" s="5"/>
      <c r="C324" s="6"/>
      <c r="D324" s="9"/>
      <c r="E324" s="7"/>
      <c r="F324" s="8"/>
      <c r="G324" s="9"/>
      <c r="H324" s="10"/>
      <c r="I324" s="23"/>
      <c r="J324" s="5"/>
      <c r="K324" s="5"/>
      <c r="N324" s="38"/>
      <c r="O324" s="38"/>
      <c r="AMI324"/>
      <c r="AMJ324"/>
    </row>
    <row r="325" spans="2:1024" s="36" customFormat="1" x14ac:dyDescent="0.25">
      <c r="B325" s="5"/>
      <c r="C325" s="6"/>
      <c r="D325" s="9"/>
      <c r="E325" s="7"/>
      <c r="F325" s="8"/>
      <c r="G325" s="9"/>
      <c r="H325" s="10"/>
      <c r="I325" s="23"/>
      <c r="J325" s="5"/>
      <c r="K325" s="5"/>
      <c r="N325" s="38"/>
      <c r="O325" s="38"/>
      <c r="AMI325"/>
      <c r="AMJ325"/>
    </row>
    <row r="326" spans="2:1024" s="36" customFormat="1" x14ac:dyDescent="0.25">
      <c r="B326" s="5"/>
      <c r="C326" s="6"/>
      <c r="D326" s="9"/>
      <c r="E326" s="7"/>
      <c r="F326" s="8"/>
      <c r="G326" s="9"/>
      <c r="H326" s="10"/>
      <c r="I326" s="23"/>
      <c r="J326" s="5"/>
      <c r="K326" s="5"/>
      <c r="N326" s="38"/>
      <c r="O326" s="38"/>
      <c r="AMI326"/>
      <c r="AMJ326"/>
    </row>
    <row r="327" spans="2:1024" s="36" customFormat="1" x14ac:dyDescent="0.25">
      <c r="B327" s="5"/>
      <c r="C327" s="6"/>
      <c r="D327" s="9"/>
      <c r="E327" s="7"/>
      <c r="F327" s="8"/>
      <c r="G327" s="9"/>
      <c r="H327" s="10"/>
      <c r="I327" s="23"/>
      <c r="J327" s="5"/>
      <c r="K327" s="5"/>
      <c r="N327" s="38"/>
      <c r="O327" s="38"/>
      <c r="AMI327"/>
      <c r="AMJ327"/>
    </row>
    <row r="328" spans="2:1024" s="36" customFormat="1" x14ac:dyDescent="0.25">
      <c r="B328" s="5"/>
      <c r="C328" s="6"/>
      <c r="D328" s="9"/>
      <c r="E328" s="7"/>
      <c r="F328" s="8"/>
      <c r="G328" s="9"/>
      <c r="H328" s="10"/>
      <c r="I328" s="23"/>
      <c r="J328" s="5"/>
      <c r="K328" s="5"/>
      <c r="N328" s="38"/>
      <c r="O328" s="38"/>
      <c r="AMI328"/>
      <c r="AMJ328"/>
    </row>
    <row r="329" spans="2:1024" s="36" customFormat="1" x14ac:dyDescent="0.25">
      <c r="B329" s="5"/>
      <c r="C329" s="6"/>
      <c r="D329" s="9"/>
      <c r="E329" s="7"/>
      <c r="F329" s="8"/>
      <c r="G329" s="9"/>
      <c r="H329" s="10"/>
      <c r="I329" s="23"/>
      <c r="J329" s="5"/>
      <c r="K329" s="5"/>
      <c r="N329" s="38"/>
      <c r="O329" s="38"/>
      <c r="AMI329"/>
      <c r="AMJ329"/>
    </row>
    <row r="330" spans="2:1024" s="36" customFormat="1" x14ac:dyDescent="0.25">
      <c r="B330" s="5"/>
      <c r="C330" s="6"/>
      <c r="D330" s="9"/>
      <c r="E330" s="7"/>
      <c r="F330" s="8"/>
      <c r="G330" s="9"/>
      <c r="H330" s="10"/>
      <c r="I330" s="23"/>
      <c r="J330" s="5"/>
      <c r="K330" s="5"/>
      <c r="N330" s="38"/>
      <c r="O330" s="38"/>
      <c r="AMI330"/>
      <c r="AMJ330"/>
    </row>
    <row r="331" spans="2:1024" s="36" customFormat="1" x14ac:dyDescent="0.25">
      <c r="B331" s="5"/>
      <c r="C331" s="6"/>
      <c r="D331" s="9"/>
      <c r="E331" s="7"/>
      <c r="F331" s="8"/>
      <c r="G331" s="9"/>
      <c r="H331" s="10"/>
      <c r="I331" s="23"/>
      <c r="J331" s="5"/>
      <c r="K331" s="5"/>
      <c r="N331" s="38"/>
      <c r="O331" s="38"/>
      <c r="AMI331"/>
      <c r="AMJ331"/>
    </row>
    <row r="332" spans="2:1024" s="36" customFormat="1" x14ac:dyDescent="0.25">
      <c r="B332" s="5"/>
      <c r="C332" s="6"/>
      <c r="D332" s="9"/>
      <c r="E332" s="7"/>
      <c r="F332" s="8"/>
      <c r="G332" s="9"/>
      <c r="H332" s="10"/>
      <c r="I332" s="23"/>
      <c r="J332" s="5"/>
      <c r="K332" s="5"/>
      <c r="N332" s="38"/>
      <c r="O332" s="38"/>
      <c r="AMI332"/>
      <c r="AMJ332"/>
    </row>
    <row r="333" spans="2:1024" s="36" customFormat="1" x14ac:dyDescent="0.25">
      <c r="B333" s="5"/>
      <c r="C333" s="6"/>
      <c r="D333" s="9"/>
      <c r="E333" s="7"/>
      <c r="F333" s="8"/>
      <c r="G333" s="9"/>
      <c r="H333" s="10"/>
      <c r="I333" s="23"/>
      <c r="J333" s="5"/>
      <c r="K333" s="5"/>
      <c r="N333" s="38"/>
      <c r="O333" s="38"/>
      <c r="AMI333"/>
      <c r="AMJ333"/>
    </row>
    <row r="334" spans="2:1024" s="36" customFormat="1" x14ac:dyDescent="0.25">
      <c r="B334" s="5"/>
      <c r="C334" s="6"/>
      <c r="D334" s="9"/>
      <c r="E334" s="7"/>
      <c r="F334" s="8"/>
      <c r="G334" s="9"/>
      <c r="H334" s="10"/>
      <c r="I334" s="23"/>
      <c r="J334" s="5"/>
      <c r="K334" s="5"/>
      <c r="N334" s="38"/>
      <c r="O334" s="38"/>
      <c r="AMI334"/>
      <c r="AMJ334"/>
    </row>
    <row r="335" spans="2:1024" s="36" customFormat="1" x14ac:dyDescent="0.25">
      <c r="B335" s="5"/>
      <c r="C335" s="6"/>
      <c r="D335" s="9"/>
      <c r="E335" s="7"/>
      <c r="F335" s="8"/>
      <c r="G335" s="9"/>
      <c r="H335" s="10"/>
      <c r="I335" s="23"/>
      <c r="J335" s="5"/>
      <c r="K335" s="5"/>
      <c r="N335" s="38"/>
      <c r="O335" s="38"/>
      <c r="AMI335"/>
      <c r="AMJ335"/>
    </row>
    <row r="336" spans="2:1024" s="36" customFormat="1" x14ac:dyDescent="0.25">
      <c r="B336" s="5"/>
      <c r="C336" s="6"/>
      <c r="D336" s="9"/>
      <c r="E336" s="7"/>
      <c r="F336" s="8"/>
      <c r="G336" s="9"/>
      <c r="H336" s="10"/>
      <c r="I336" s="23"/>
      <c r="J336" s="5"/>
      <c r="K336" s="5"/>
      <c r="N336" s="38"/>
      <c r="O336" s="38"/>
      <c r="AMI336"/>
      <c r="AMJ336"/>
    </row>
    <row r="337" spans="2:1024" s="36" customFormat="1" x14ac:dyDescent="0.25">
      <c r="B337" s="5"/>
      <c r="C337" s="6"/>
      <c r="D337" s="9"/>
      <c r="E337" s="7"/>
      <c r="F337" s="8"/>
      <c r="G337" s="9"/>
      <c r="H337" s="10"/>
      <c r="I337" s="23"/>
      <c r="J337" s="5"/>
      <c r="K337" s="5"/>
      <c r="N337" s="38"/>
      <c r="O337" s="38"/>
      <c r="AMI337"/>
      <c r="AMJ337"/>
    </row>
    <row r="338" spans="2:1024" s="36" customFormat="1" x14ac:dyDescent="0.25">
      <c r="B338" s="5"/>
      <c r="C338" s="6"/>
      <c r="D338" s="9"/>
      <c r="E338" s="7"/>
      <c r="F338" s="8"/>
      <c r="G338" s="9"/>
      <c r="H338" s="10"/>
      <c r="I338" s="23"/>
      <c r="J338" s="5"/>
      <c r="K338" s="5"/>
      <c r="N338" s="38"/>
      <c r="O338" s="38"/>
      <c r="AMI338"/>
      <c r="AMJ338"/>
    </row>
    <row r="339" spans="2:1024" s="36" customFormat="1" x14ac:dyDescent="0.25">
      <c r="B339" s="5"/>
      <c r="C339" s="6"/>
      <c r="D339" s="9"/>
      <c r="E339" s="7"/>
      <c r="F339" s="8"/>
      <c r="G339" s="9"/>
      <c r="H339" s="10"/>
      <c r="I339" s="23"/>
      <c r="J339" s="5"/>
      <c r="K339" s="5"/>
      <c r="N339" s="38"/>
      <c r="O339" s="38"/>
      <c r="AMI339"/>
      <c r="AMJ339"/>
    </row>
    <row r="340" spans="2:1024" s="36" customFormat="1" x14ac:dyDescent="0.25">
      <c r="B340" s="5"/>
      <c r="C340" s="6"/>
      <c r="D340" s="9"/>
      <c r="E340" s="7"/>
      <c r="F340" s="8"/>
      <c r="G340" s="9"/>
      <c r="H340" s="10"/>
      <c r="I340" s="23"/>
      <c r="J340" s="5"/>
      <c r="K340" s="5"/>
      <c r="N340" s="38"/>
      <c r="O340" s="38"/>
      <c r="AMI340"/>
      <c r="AMJ340"/>
    </row>
    <row r="341" spans="2:1024" s="36" customFormat="1" x14ac:dyDescent="0.25">
      <c r="B341" s="5"/>
      <c r="C341" s="6"/>
      <c r="D341" s="9"/>
      <c r="E341" s="7"/>
      <c r="F341" s="8"/>
      <c r="G341" s="9"/>
      <c r="H341" s="10"/>
      <c r="I341" s="23"/>
      <c r="J341" s="5"/>
      <c r="K341" s="5"/>
      <c r="N341" s="38"/>
      <c r="O341" s="38"/>
      <c r="AMI341"/>
      <c r="AMJ341"/>
    </row>
    <row r="342" spans="2:1024" s="36" customFormat="1" x14ac:dyDescent="0.25">
      <c r="B342" s="5"/>
      <c r="C342" s="6"/>
      <c r="D342" s="9"/>
      <c r="E342" s="7"/>
      <c r="F342" s="8"/>
      <c r="G342" s="9"/>
      <c r="H342" s="10"/>
      <c r="I342" s="23"/>
      <c r="J342" s="5"/>
      <c r="K342" s="5"/>
      <c r="N342" s="38"/>
      <c r="O342" s="38"/>
      <c r="AMI342"/>
      <c r="AMJ342"/>
    </row>
    <row r="343" spans="2:1024" s="36" customFormat="1" x14ac:dyDescent="0.25">
      <c r="B343" s="5"/>
      <c r="C343" s="6"/>
      <c r="D343" s="9"/>
      <c r="E343" s="7"/>
      <c r="F343" s="8"/>
      <c r="G343" s="9"/>
      <c r="H343" s="10"/>
      <c r="I343" s="23"/>
      <c r="J343" s="5"/>
      <c r="K343" s="5"/>
      <c r="N343" s="38"/>
      <c r="O343" s="38"/>
      <c r="AMI343"/>
      <c r="AMJ343"/>
    </row>
    <row r="344" spans="2:1024" s="36" customFormat="1" x14ac:dyDescent="0.25">
      <c r="B344" s="5"/>
      <c r="C344" s="6"/>
      <c r="D344" s="9"/>
      <c r="E344" s="7"/>
      <c r="F344" s="8"/>
      <c r="G344" s="9"/>
      <c r="H344" s="10"/>
      <c r="I344" s="23"/>
      <c r="J344" s="5"/>
      <c r="K344" s="5"/>
      <c r="N344" s="38"/>
      <c r="O344" s="38"/>
      <c r="AMI344"/>
      <c r="AMJ344"/>
    </row>
    <row r="345" spans="2:1024" s="36" customFormat="1" x14ac:dyDescent="0.25">
      <c r="B345" s="5"/>
      <c r="C345" s="6"/>
      <c r="D345" s="9"/>
      <c r="E345" s="7"/>
      <c r="F345" s="8"/>
      <c r="G345" s="9"/>
      <c r="H345" s="10"/>
      <c r="I345" s="23"/>
      <c r="J345" s="5"/>
      <c r="K345" s="5"/>
      <c r="N345" s="38"/>
      <c r="O345" s="38"/>
      <c r="AMI345"/>
      <c r="AMJ345"/>
    </row>
    <row r="346" spans="2:1024" s="36" customFormat="1" x14ac:dyDescent="0.25">
      <c r="B346" s="5"/>
      <c r="C346" s="6"/>
      <c r="D346" s="9"/>
      <c r="E346" s="7"/>
      <c r="F346" s="8"/>
      <c r="G346" s="9"/>
      <c r="H346" s="10"/>
      <c r="I346" s="23"/>
      <c r="J346" s="5"/>
      <c r="K346" s="5"/>
      <c r="N346" s="38"/>
      <c r="O346" s="38"/>
      <c r="AMI346"/>
      <c r="AMJ346"/>
    </row>
    <row r="347" spans="2:1024" s="36" customFormat="1" x14ac:dyDescent="0.25">
      <c r="B347" s="5"/>
      <c r="C347" s="6"/>
      <c r="D347" s="9"/>
      <c r="E347" s="7"/>
      <c r="F347" s="8"/>
      <c r="G347" s="9"/>
      <c r="H347" s="10"/>
      <c r="I347" s="23"/>
      <c r="J347" s="5"/>
      <c r="K347" s="5"/>
      <c r="N347" s="38"/>
      <c r="O347" s="38"/>
      <c r="AMI347"/>
      <c r="AMJ347"/>
    </row>
    <row r="348" spans="2:1024" s="36" customFormat="1" x14ac:dyDescent="0.25">
      <c r="B348" s="5"/>
      <c r="C348" s="6"/>
      <c r="D348" s="9"/>
      <c r="E348" s="7"/>
      <c r="F348" s="8"/>
      <c r="G348" s="9"/>
      <c r="H348" s="10"/>
      <c r="I348" s="23"/>
      <c r="J348" s="5"/>
      <c r="K348" s="5"/>
      <c r="N348" s="38"/>
      <c r="O348" s="38"/>
      <c r="AMI348"/>
      <c r="AMJ348"/>
    </row>
    <row r="349" spans="2:1024" s="36" customFormat="1" x14ac:dyDescent="0.25">
      <c r="B349" s="5"/>
      <c r="C349" s="6"/>
      <c r="D349" s="9"/>
      <c r="E349" s="7"/>
      <c r="F349" s="8"/>
      <c r="G349" s="9"/>
      <c r="H349" s="10"/>
      <c r="I349" s="23"/>
      <c r="J349" s="5"/>
      <c r="K349" s="5"/>
      <c r="N349" s="38"/>
      <c r="O349" s="38"/>
      <c r="AMI349"/>
      <c r="AMJ349"/>
    </row>
    <row r="350" spans="2:1024" s="36" customFormat="1" x14ac:dyDescent="0.25">
      <c r="B350" s="5"/>
      <c r="C350" s="6"/>
      <c r="D350" s="9"/>
      <c r="E350" s="7"/>
      <c r="F350" s="8"/>
      <c r="G350" s="9"/>
      <c r="H350" s="10"/>
      <c r="I350" s="23"/>
      <c r="J350" s="5"/>
      <c r="K350" s="5"/>
      <c r="N350" s="38"/>
      <c r="O350" s="38"/>
      <c r="AMI350"/>
      <c r="AMJ350"/>
    </row>
    <row r="351" spans="2:1024" s="36" customFormat="1" x14ac:dyDescent="0.25">
      <c r="B351" s="5"/>
      <c r="C351" s="6"/>
      <c r="D351" s="9"/>
      <c r="E351" s="7"/>
      <c r="F351" s="8"/>
      <c r="G351" s="9"/>
      <c r="H351" s="10"/>
      <c r="I351" s="23"/>
      <c r="J351" s="5"/>
      <c r="K351" s="5"/>
      <c r="N351" s="38"/>
      <c r="O351" s="38"/>
      <c r="AMI351"/>
      <c r="AMJ351"/>
    </row>
    <row r="352" spans="2:1024" s="36" customFormat="1" x14ac:dyDescent="0.25">
      <c r="B352" s="5"/>
      <c r="C352" s="6"/>
      <c r="D352" s="9"/>
      <c r="E352" s="7"/>
      <c r="F352" s="8"/>
      <c r="G352" s="9"/>
      <c r="H352" s="10"/>
      <c r="I352" s="23"/>
      <c r="J352" s="5"/>
      <c r="K352" s="5"/>
      <c r="N352" s="38"/>
      <c r="O352" s="38"/>
      <c r="AMI352"/>
      <c r="AMJ352"/>
    </row>
    <row r="353" spans="2:1024" s="36" customFormat="1" x14ac:dyDescent="0.25">
      <c r="B353" s="5"/>
      <c r="C353" s="6"/>
      <c r="D353" s="9"/>
      <c r="E353" s="7"/>
      <c r="F353" s="8"/>
      <c r="G353" s="9"/>
      <c r="H353" s="10"/>
      <c r="I353" s="23"/>
      <c r="J353" s="5"/>
      <c r="K353" s="5"/>
      <c r="N353" s="38"/>
      <c r="O353" s="38"/>
      <c r="AMI353"/>
      <c r="AMJ353"/>
    </row>
    <row r="354" spans="2:1024" s="36" customFormat="1" x14ac:dyDescent="0.25">
      <c r="B354" s="5"/>
      <c r="C354" s="6"/>
      <c r="D354" s="9"/>
      <c r="E354" s="7"/>
      <c r="F354" s="8"/>
      <c r="G354" s="9"/>
      <c r="H354" s="10"/>
      <c r="I354" s="23"/>
      <c r="J354" s="5"/>
      <c r="K354" s="5"/>
      <c r="N354" s="38"/>
      <c r="O354" s="38"/>
      <c r="AMI354"/>
      <c r="AMJ354"/>
    </row>
    <row r="355" spans="2:1024" s="36" customFormat="1" x14ac:dyDescent="0.25">
      <c r="B355" s="5"/>
      <c r="C355" s="6"/>
      <c r="D355" s="9"/>
      <c r="E355" s="7"/>
      <c r="F355" s="8"/>
      <c r="G355" s="9"/>
      <c r="H355" s="10"/>
      <c r="I355" s="23"/>
      <c r="J355" s="5"/>
      <c r="K355" s="5"/>
      <c r="N355" s="38"/>
      <c r="O355" s="38"/>
      <c r="AMI355"/>
      <c r="AMJ355"/>
    </row>
    <row r="356" spans="2:1024" s="36" customFormat="1" x14ac:dyDescent="0.25">
      <c r="B356" s="5"/>
      <c r="C356" s="6"/>
      <c r="D356" s="9"/>
      <c r="E356" s="7"/>
      <c r="F356" s="8"/>
      <c r="G356" s="9"/>
      <c r="H356" s="10"/>
      <c r="I356" s="23"/>
      <c r="J356" s="5"/>
      <c r="K356" s="5"/>
      <c r="N356" s="38"/>
      <c r="O356" s="38"/>
      <c r="AMI356"/>
      <c r="AMJ356"/>
    </row>
    <row r="357" spans="2:1024" s="36" customFormat="1" x14ac:dyDescent="0.25">
      <c r="B357" s="5"/>
      <c r="C357" s="6"/>
      <c r="D357" s="9"/>
      <c r="E357" s="7"/>
      <c r="F357" s="8"/>
      <c r="G357" s="9"/>
      <c r="H357" s="10"/>
      <c r="I357" s="23"/>
      <c r="J357" s="5"/>
      <c r="K357" s="5"/>
      <c r="N357" s="38"/>
      <c r="O357" s="38"/>
      <c r="AMI357"/>
      <c r="AMJ357"/>
    </row>
    <row r="358" spans="2:1024" s="36" customFormat="1" x14ac:dyDescent="0.25">
      <c r="B358" s="5"/>
      <c r="C358" s="6"/>
      <c r="D358" s="9"/>
      <c r="E358" s="7"/>
      <c r="F358" s="8"/>
      <c r="G358" s="9"/>
      <c r="H358" s="10"/>
      <c r="I358" s="23"/>
      <c r="J358" s="5"/>
      <c r="K358" s="5"/>
      <c r="N358" s="38"/>
      <c r="O358" s="38"/>
      <c r="AMI358"/>
      <c r="AMJ358"/>
    </row>
    <row r="359" spans="2:1024" s="36" customFormat="1" x14ac:dyDescent="0.25">
      <c r="B359" s="5"/>
      <c r="C359" s="6"/>
      <c r="D359" s="9"/>
      <c r="E359" s="7"/>
      <c r="F359" s="8"/>
      <c r="G359" s="9"/>
      <c r="H359" s="10"/>
      <c r="I359" s="23"/>
      <c r="J359" s="5"/>
      <c r="K359" s="5"/>
      <c r="N359" s="38"/>
      <c r="O359" s="38"/>
      <c r="AMI359"/>
      <c r="AMJ359"/>
    </row>
    <row r="360" spans="2:1024" s="36" customFormat="1" x14ac:dyDescent="0.25">
      <c r="B360" s="5"/>
      <c r="C360" s="6"/>
      <c r="D360" s="9"/>
      <c r="E360" s="7"/>
      <c r="F360" s="8"/>
      <c r="G360" s="9"/>
      <c r="H360" s="10"/>
      <c r="I360" s="23"/>
      <c r="J360" s="5"/>
      <c r="K360" s="5"/>
      <c r="N360" s="38"/>
      <c r="O360" s="38"/>
      <c r="AMI360"/>
      <c r="AMJ360"/>
    </row>
    <row r="361" spans="2:1024" s="36" customFormat="1" x14ac:dyDescent="0.25">
      <c r="B361" s="5"/>
      <c r="C361" s="6"/>
      <c r="D361" s="5"/>
      <c r="E361" s="7"/>
      <c r="F361" s="8"/>
      <c r="G361" s="9"/>
      <c r="H361" s="10"/>
      <c r="I361" s="11"/>
      <c r="J361" s="11"/>
      <c r="K361" s="11"/>
      <c r="N361" s="38"/>
      <c r="O361" s="38"/>
      <c r="AMI361"/>
      <c r="AMJ361"/>
    </row>
    <row r="362" spans="2:1024" s="36" customFormat="1" x14ac:dyDescent="0.25">
      <c r="B362" s="5"/>
      <c r="C362" s="6"/>
      <c r="D362" s="5"/>
      <c r="E362" s="7"/>
      <c r="F362" s="8"/>
      <c r="G362" s="9"/>
      <c r="H362" s="10"/>
      <c r="I362" s="11"/>
      <c r="J362" s="11"/>
      <c r="K362" s="11"/>
      <c r="N362" s="38"/>
      <c r="O362" s="38"/>
      <c r="AMI362"/>
      <c r="AMJ362"/>
    </row>
    <row r="363" spans="2:1024" s="36" customFormat="1" x14ac:dyDescent="0.25">
      <c r="B363" s="5"/>
      <c r="C363" s="6"/>
      <c r="D363" s="5"/>
      <c r="E363" s="7"/>
      <c r="F363" s="8"/>
      <c r="G363" s="9"/>
      <c r="H363" s="10"/>
      <c r="I363" s="11"/>
      <c r="J363" s="11"/>
      <c r="K363" s="11"/>
      <c r="N363" s="38"/>
      <c r="O363" s="38"/>
      <c r="AMI363"/>
      <c r="AMJ363"/>
    </row>
    <row r="364" spans="2:1024" s="36" customFormat="1" x14ac:dyDescent="0.25">
      <c r="B364" s="5"/>
      <c r="C364" s="6"/>
      <c r="D364" s="5"/>
      <c r="E364" s="7"/>
      <c r="F364" s="8"/>
      <c r="G364" s="9"/>
      <c r="H364" s="10"/>
      <c r="I364" s="11"/>
      <c r="J364" s="11"/>
      <c r="K364" s="11"/>
      <c r="N364" s="38"/>
      <c r="O364" s="38"/>
      <c r="AMI364"/>
      <c r="AMJ364"/>
    </row>
    <row r="365" spans="2:1024" s="36" customFormat="1" x14ac:dyDescent="0.25">
      <c r="B365" s="5"/>
      <c r="C365" s="6"/>
      <c r="D365" s="5"/>
      <c r="E365" s="7"/>
      <c r="F365" s="8"/>
      <c r="G365" s="9"/>
      <c r="H365" s="10"/>
      <c r="I365" s="11"/>
      <c r="J365" s="11"/>
      <c r="K365" s="11"/>
      <c r="N365" s="38"/>
      <c r="O365" s="38"/>
      <c r="AMI365"/>
      <c r="AMJ365"/>
    </row>
    <row r="366" spans="2:1024" s="36" customFormat="1" x14ac:dyDescent="0.25">
      <c r="B366" s="5"/>
      <c r="C366" s="6"/>
      <c r="D366" s="5"/>
      <c r="E366" s="7"/>
      <c r="F366" s="8"/>
      <c r="G366" s="9"/>
      <c r="H366" s="10"/>
      <c r="I366" s="11"/>
      <c r="J366" s="11"/>
      <c r="K366" s="11"/>
      <c r="N366" s="38"/>
      <c r="O366" s="38"/>
      <c r="AMI366"/>
      <c r="AMJ366"/>
    </row>
    <row r="367" spans="2:1024" s="36" customFormat="1" x14ac:dyDescent="0.25">
      <c r="B367" s="5"/>
      <c r="C367" s="6"/>
      <c r="D367" s="5"/>
      <c r="E367" s="7"/>
      <c r="F367" s="8"/>
      <c r="G367" s="9"/>
      <c r="H367" s="10"/>
      <c r="I367" s="11"/>
      <c r="J367" s="11"/>
      <c r="K367" s="11"/>
      <c r="N367" s="38"/>
      <c r="O367" s="38"/>
      <c r="AMI367"/>
      <c r="AMJ367"/>
    </row>
    <row r="368" spans="2:1024" s="36" customFormat="1" x14ac:dyDescent="0.25">
      <c r="B368" s="5"/>
      <c r="C368" s="6"/>
      <c r="D368" s="5"/>
      <c r="E368" s="7"/>
      <c r="F368" s="8"/>
      <c r="G368" s="9"/>
      <c r="H368" s="10"/>
      <c r="I368" s="11"/>
      <c r="J368" s="11"/>
      <c r="K368" s="11"/>
      <c r="N368" s="38"/>
      <c r="O368" s="38"/>
      <c r="AMI368"/>
      <c r="AMJ368"/>
    </row>
    <row r="369" spans="2:1024" s="36" customFormat="1" x14ac:dyDescent="0.25">
      <c r="B369" s="5"/>
      <c r="C369" s="6"/>
      <c r="D369" s="5"/>
      <c r="E369" s="7"/>
      <c r="F369" s="8"/>
      <c r="G369" s="9"/>
      <c r="H369" s="10"/>
      <c r="I369" s="11"/>
      <c r="J369" s="11"/>
      <c r="K369" s="11"/>
      <c r="N369" s="38"/>
      <c r="O369" s="38"/>
      <c r="AMI369"/>
      <c r="AMJ369"/>
    </row>
    <row r="370" spans="2:1024" s="36" customFormat="1" x14ac:dyDescent="0.25">
      <c r="B370" s="5"/>
      <c r="C370" s="6"/>
      <c r="D370" s="5"/>
      <c r="E370" s="7"/>
      <c r="F370" s="8"/>
      <c r="G370" s="9"/>
      <c r="H370" s="10"/>
      <c r="I370" s="11"/>
      <c r="J370" s="11"/>
      <c r="K370" s="11"/>
      <c r="N370" s="38"/>
      <c r="O370" s="38"/>
      <c r="AMI370"/>
      <c r="AMJ370"/>
    </row>
    <row r="371" spans="2:1024" s="36" customFormat="1" x14ac:dyDescent="0.25">
      <c r="B371" s="5"/>
      <c r="C371" s="6"/>
      <c r="D371" s="5"/>
      <c r="E371" s="7"/>
      <c r="F371" s="8"/>
      <c r="G371" s="9"/>
      <c r="H371" s="10"/>
      <c r="I371" s="11"/>
      <c r="J371" s="11"/>
      <c r="K371" s="11"/>
      <c r="N371" s="38"/>
      <c r="O371" s="38"/>
      <c r="AMI371"/>
      <c r="AMJ371"/>
    </row>
    <row r="372" spans="2:1024" s="36" customFormat="1" x14ac:dyDescent="0.25">
      <c r="B372" s="5"/>
      <c r="C372" s="6"/>
      <c r="D372" s="5"/>
      <c r="E372" s="7"/>
      <c r="F372" s="8"/>
      <c r="G372" s="9"/>
      <c r="H372" s="10"/>
      <c r="I372" s="11"/>
      <c r="J372" s="11"/>
      <c r="K372" s="11"/>
      <c r="N372" s="38"/>
      <c r="O372" s="38"/>
      <c r="AMI372"/>
      <c r="AMJ372"/>
    </row>
    <row r="373" spans="2:1024" s="36" customFormat="1" x14ac:dyDescent="0.25">
      <c r="B373" s="5"/>
      <c r="C373" s="6"/>
      <c r="D373" s="5"/>
      <c r="E373" s="7"/>
      <c r="F373" s="8"/>
      <c r="G373" s="9"/>
      <c r="H373" s="10"/>
      <c r="I373" s="11"/>
      <c r="J373" s="11"/>
      <c r="K373" s="11"/>
      <c r="N373" s="38"/>
      <c r="O373" s="38"/>
      <c r="AMI373"/>
      <c r="AMJ373"/>
    </row>
    <row r="374" spans="2:1024" s="36" customFormat="1" x14ac:dyDescent="0.25">
      <c r="B374" s="5"/>
      <c r="C374" s="6"/>
      <c r="D374" s="5"/>
      <c r="E374" s="7"/>
      <c r="F374" s="8"/>
      <c r="G374" s="9"/>
      <c r="H374" s="10"/>
      <c r="I374" s="11"/>
      <c r="J374" s="11"/>
      <c r="K374" s="11"/>
      <c r="N374" s="38"/>
      <c r="O374" s="38"/>
      <c r="AMI374"/>
      <c r="AMJ374"/>
    </row>
    <row r="375" spans="2:1024" s="36" customFormat="1" x14ac:dyDescent="0.25">
      <c r="B375" s="5"/>
      <c r="C375" s="6"/>
      <c r="D375" s="5"/>
      <c r="E375" s="7"/>
      <c r="F375" s="8"/>
      <c r="G375" s="9"/>
      <c r="H375" s="10"/>
      <c r="I375" s="11"/>
      <c r="J375" s="11"/>
      <c r="K375" s="11"/>
      <c r="N375" s="38"/>
      <c r="O375" s="38"/>
      <c r="AMI375"/>
      <c r="AMJ375"/>
    </row>
    <row r="376" spans="2:1024" s="36" customFormat="1" x14ac:dyDescent="0.25">
      <c r="B376" s="5"/>
      <c r="C376" s="6"/>
      <c r="D376" s="5"/>
      <c r="E376" s="7"/>
      <c r="F376" s="8"/>
      <c r="G376" s="9"/>
      <c r="H376" s="10"/>
      <c r="I376" s="11"/>
      <c r="J376" s="11"/>
      <c r="K376" s="11"/>
      <c r="N376" s="38"/>
      <c r="O376" s="38"/>
      <c r="AMI376"/>
      <c r="AMJ376"/>
    </row>
    <row r="377" spans="2:1024" s="36" customFormat="1" x14ac:dyDescent="0.25">
      <c r="B377" s="5"/>
      <c r="C377" s="6"/>
      <c r="D377" s="5"/>
      <c r="E377" s="7"/>
      <c r="F377" s="8"/>
      <c r="G377" s="9"/>
      <c r="H377" s="10"/>
      <c r="I377" s="11"/>
      <c r="J377" s="11"/>
      <c r="K377" s="11"/>
      <c r="N377" s="38"/>
      <c r="O377" s="38"/>
      <c r="AMI377"/>
      <c r="AMJ377"/>
    </row>
    <row r="378" spans="2:1024" s="36" customFormat="1" x14ac:dyDescent="0.25">
      <c r="B378" s="5"/>
      <c r="C378" s="6"/>
      <c r="D378" s="5"/>
      <c r="E378" s="7"/>
      <c r="F378" s="8"/>
      <c r="G378" s="9"/>
      <c r="H378" s="10"/>
      <c r="I378" s="11"/>
      <c r="J378" s="11"/>
      <c r="K378" s="11"/>
      <c r="N378" s="38"/>
      <c r="O378" s="38"/>
      <c r="AMI378"/>
      <c r="AMJ378"/>
    </row>
    <row r="379" spans="2:1024" s="36" customFormat="1" x14ac:dyDescent="0.25">
      <c r="B379" s="5"/>
      <c r="C379" s="6"/>
      <c r="D379" s="5"/>
      <c r="E379" s="7"/>
      <c r="F379" s="8"/>
      <c r="G379" s="9"/>
      <c r="H379" s="10"/>
      <c r="I379" s="11"/>
      <c r="J379" s="11"/>
      <c r="K379" s="11"/>
      <c r="N379" s="38"/>
      <c r="O379" s="38"/>
      <c r="AMI379"/>
      <c r="AMJ379"/>
    </row>
    <row r="380" spans="2:1024" s="36" customFormat="1" x14ac:dyDescent="0.25">
      <c r="B380" s="5"/>
      <c r="C380" s="6"/>
      <c r="D380" s="5"/>
      <c r="E380" s="7"/>
      <c r="F380" s="8"/>
      <c r="G380" s="9"/>
      <c r="H380" s="10"/>
      <c r="I380" s="11"/>
      <c r="J380" s="11"/>
      <c r="K380" s="11"/>
      <c r="N380" s="38"/>
      <c r="O380" s="38"/>
      <c r="AMI380"/>
      <c r="AMJ380"/>
    </row>
    <row r="381" spans="2:1024" s="36" customFormat="1" x14ac:dyDescent="0.25">
      <c r="B381" s="5"/>
      <c r="C381" s="6"/>
      <c r="D381" s="5"/>
      <c r="E381" s="7"/>
      <c r="F381" s="8"/>
      <c r="G381" s="9"/>
      <c r="H381" s="10"/>
      <c r="I381" s="11"/>
      <c r="J381" s="11"/>
      <c r="K381" s="11"/>
      <c r="N381" s="38"/>
      <c r="O381" s="38"/>
      <c r="AMI381"/>
      <c r="AMJ381"/>
    </row>
    <row r="382" spans="2:1024" s="36" customFormat="1" x14ac:dyDescent="0.25">
      <c r="B382" s="5"/>
      <c r="C382" s="6"/>
      <c r="D382" s="5"/>
      <c r="E382" s="7"/>
      <c r="F382" s="8"/>
      <c r="G382" s="9"/>
      <c r="H382" s="10"/>
      <c r="I382" s="11"/>
      <c r="J382" s="11"/>
      <c r="K382" s="11"/>
      <c r="N382" s="38"/>
      <c r="O382" s="38"/>
      <c r="AMI382"/>
      <c r="AMJ382"/>
    </row>
    <row r="383" spans="2:1024" s="36" customFormat="1" x14ac:dyDescent="0.25">
      <c r="B383" s="5"/>
      <c r="C383" s="6"/>
      <c r="D383" s="5"/>
      <c r="E383" s="7"/>
      <c r="F383" s="8"/>
      <c r="G383" s="9"/>
      <c r="H383" s="10"/>
      <c r="I383" s="11"/>
      <c r="J383" s="11"/>
      <c r="K383" s="11"/>
      <c r="N383" s="38"/>
      <c r="O383" s="38"/>
      <c r="AMI383"/>
      <c r="AMJ383"/>
    </row>
    <row r="384" spans="2:1024" s="36" customFormat="1" x14ac:dyDescent="0.25">
      <c r="B384" s="5"/>
      <c r="C384" s="6"/>
      <c r="D384" s="5"/>
      <c r="E384" s="7"/>
      <c r="F384" s="8"/>
      <c r="G384" s="9"/>
      <c r="H384" s="10"/>
      <c r="I384" s="11"/>
      <c r="J384" s="11"/>
      <c r="K384" s="11"/>
      <c r="N384" s="38"/>
      <c r="O384" s="38"/>
      <c r="AMI384"/>
      <c r="AMJ384"/>
    </row>
    <row r="385" spans="2:1024" s="36" customFormat="1" x14ac:dyDescent="0.25">
      <c r="B385" s="5"/>
      <c r="C385" s="6"/>
      <c r="D385" s="5"/>
      <c r="E385" s="7"/>
      <c r="F385" s="8"/>
      <c r="G385" s="9"/>
      <c r="H385" s="10"/>
      <c r="I385" s="11"/>
      <c r="J385" s="11"/>
      <c r="K385" s="11"/>
      <c r="N385" s="38"/>
      <c r="O385" s="38"/>
      <c r="AMI385"/>
      <c r="AMJ385"/>
    </row>
    <row r="386" spans="2:1024" s="36" customFormat="1" x14ac:dyDescent="0.25">
      <c r="B386" s="5"/>
      <c r="C386" s="6"/>
      <c r="D386" s="5"/>
      <c r="E386" s="7"/>
      <c r="F386" s="8"/>
      <c r="G386" s="9"/>
      <c r="H386" s="10"/>
      <c r="I386" s="11"/>
      <c r="J386" s="11"/>
      <c r="K386" s="11"/>
      <c r="N386" s="38"/>
      <c r="O386" s="38"/>
      <c r="AMI386"/>
      <c r="AMJ386"/>
    </row>
    <row r="387" spans="2:1024" s="36" customFormat="1" x14ac:dyDescent="0.25">
      <c r="B387" s="5"/>
      <c r="C387" s="6"/>
      <c r="D387" s="5"/>
      <c r="E387" s="7"/>
      <c r="F387" s="8"/>
      <c r="G387" s="9"/>
      <c r="H387" s="10"/>
      <c r="I387" s="11"/>
      <c r="J387" s="11"/>
      <c r="K387" s="11"/>
      <c r="N387" s="38"/>
      <c r="O387" s="38"/>
      <c r="AMI387"/>
      <c r="AMJ387"/>
    </row>
    <row r="388" spans="2:1024" s="36" customFormat="1" x14ac:dyDescent="0.25">
      <c r="B388" s="5"/>
      <c r="C388" s="6"/>
      <c r="D388" s="5"/>
      <c r="E388" s="7"/>
      <c r="F388" s="8"/>
      <c r="G388" s="9"/>
      <c r="H388" s="10"/>
      <c r="I388" s="11"/>
      <c r="J388" s="11"/>
      <c r="K388" s="11"/>
      <c r="N388" s="38"/>
      <c r="O388" s="38"/>
      <c r="AMI388"/>
      <c r="AMJ388"/>
    </row>
    <row r="389" spans="2:1024" s="36" customFormat="1" x14ac:dyDescent="0.25">
      <c r="B389" s="5"/>
      <c r="C389" s="6"/>
      <c r="D389" s="5"/>
      <c r="E389" s="7"/>
      <c r="F389" s="8"/>
      <c r="G389" s="9"/>
      <c r="H389" s="10"/>
      <c r="I389" s="11"/>
      <c r="J389" s="11"/>
      <c r="K389" s="11"/>
      <c r="N389" s="38"/>
      <c r="O389" s="38"/>
      <c r="AMI389"/>
      <c r="AMJ389"/>
    </row>
    <row r="390" spans="2:1024" s="36" customFormat="1" x14ac:dyDescent="0.25">
      <c r="B390" s="5"/>
      <c r="C390" s="6"/>
      <c r="D390" s="5"/>
      <c r="E390" s="7"/>
      <c r="F390" s="8"/>
      <c r="G390" s="9"/>
      <c r="H390" s="10"/>
      <c r="I390" s="11"/>
      <c r="J390" s="11"/>
      <c r="K390" s="11"/>
      <c r="N390" s="38"/>
      <c r="O390" s="38"/>
      <c r="AMI390"/>
      <c r="AMJ390"/>
    </row>
    <row r="391" spans="2:1024" s="36" customFormat="1" x14ac:dyDescent="0.25">
      <c r="B391" s="5"/>
      <c r="C391" s="6"/>
      <c r="D391" s="5"/>
      <c r="E391" s="7"/>
      <c r="F391" s="8"/>
      <c r="G391" s="9"/>
      <c r="H391" s="10"/>
      <c r="I391" s="11"/>
      <c r="J391" s="11"/>
      <c r="K391" s="11"/>
      <c r="N391" s="38"/>
      <c r="O391" s="38"/>
      <c r="AMI391"/>
      <c r="AMJ391"/>
    </row>
    <row r="392" spans="2:1024" s="36" customFormat="1" x14ac:dyDescent="0.25">
      <c r="B392" s="5"/>
      <c r="C392" s="6"/>
      <c r="D392" s="5"/>
      <c r="E392" s="7"/>
      <c r="F392" s="8"/>
      <c r="G392" s="9"/>
      <c r="H392" s="10"/>
      <c r="I392" s="11"/>
      <c r="J392" s="11"/>
      <c r="K392" s="11"/>
      <c r="N392" s="38"/>
      <c r="O392" s="38"/>
      <c r="AMI392"/>
      <c r="AMJ392"/>
    </row>
    <row r="393" spans="2:1024" s="36" customFormat="1" x14ac:dyDescent="0.25">
      <c r="B393" s="5"/>
      <c r="C393" s="6"/>
      <c r="D393" s="5"/>
      <c r="E393" s="7"/>
      <c r="F393" s="8"/>
      <c r="G393" s="9"/>
      <c r="H393" s="10"/>
      <c r="I393" s="11"/>
      <c r="J393" s="11"/>
      <c r="K393" s="11"/>
      <c r="N393" s="38"/>
      <c r="O393" s="38"/>
      <c r="AMI393"/>
      <c r="AMJ393"/>
    </row>
    <row r="394" spans="2:1024" s="36" customFormat="1" x14ac:dyDescent="0.25">
      <c r="B394" s="5"/>
      <c r="C394" s="6"/>
      <c r="D394" s="5"/>
      <c r="E394" s="7"/>
      <c r="F394" s="8"/>
      <c r="G394" s="9"/>
      <c r="H394" s="10"/>
      <c r="I394" s="11"/>
      <c r="J394" s="11"/>
      <c r="K394" s="11"/>
      <c r="N394" s="38"/>
      <c r="O394" s="38"/>
      <c r="AMI394"/>
      <c r="AMJ394"/>
    </row>
    <row r="395" spans="2:1024" s="36" customFormat="1" x14ac:dyDescent="0.25">
      <c r="B395" s="5"/>
      <c r="C395" s="6"/>
      <c r="D395" s="5"/>
      <c r="E395" s="7"/>
      <c r="F395" s="8"/>
      <c r="G395" s="9"/>
      <c r="H395" s="10"/>
      <c r="I395" s="11"/>
      <c r="J395" s="11"/>
      <c r="K395" s="11"/>
      <c r="N395" s="38"/>
      <c r="O395" s="38"/>
      <c r="AMI395"/>
      <c r="AMJ395"/>
    </row>
    <row r="396" spans="2:1024" s="36" customFormat="1" x14ac:dyDescent="0.25">
      <c r="B396" s="5"/>
      <c r="C396" s="6"/>
      <c r="D396" s="5"/>
      <c r="E396" s="7"/>
      <c r="F396" s="8"/>
      <c r="G396" s="9"/>
      <c r="H396" s="10"/>
      <c r="I396" s="11"/>
      <c r="J396" s="11"/>
      <c r="K396" s="11"/>
      <c r="N396" s="38"/>
      <c r="O396" s="38"/>
      <c r="AMI396"/>
      <c r="AMJ396"/>
    </row>
    <row r="397" spans="2:1024" s="36" customFormat="1" x14ac:dyDescent="0.25">
      <c r="B397" s="5"/>
      <c r="C397" s="6"/>
      <c r="D397" s="5"/>
      <c r="E397" s="7"/>
      <c r="F397" s="8"/>
      <c r="G397" s="9"/>
      <c r="H397" s="10"/>
      <c r="I397" s="11"/>
      <c r="J397" s="11"/>
      <c r="K397" s="11"/>
      <c r="N397" s="38"/>
      <c r="O397" s="38"/>
      <c r="AMI397"/>
      <c r="AMJ397"/>
    </row>
    <row r="398" spans="2:1024" s="36" customFormat="1" x14ac:dyDescent="0.25">
      <c r="B398" s="5"/>
      <c r="C398" s="6"/>
      <c r="D398" s="5"/>
      <c r="E398" s="7"/>
      <c r="F398" s="8"/>
      <c r="G398" s="9"/>
      <c r="H398" s="10"/>
      <c r="I398" s="11"/>
      <c r="J398" s="11"/>
      <c r="K398" s="11"/>
      <c r="N398" s="38"/>
      <c r="O398" s="38"/>
      <c r="AMI398"/>
      <c r="AMJ398"/>
    </row>
    <row r="399" spans="2:1024" s="36" customFormat="1" x14ac:dyDescent="0.25">
      <c r="B399" s="5"/>
      <c r="C399" s="6"/>
      <c r="D399" s="5"/>
      <c r="E399" s="7"/>
      <c r="F399" s="8"/>
      <c r="G399" s="9"/>
      <c r="H399" s="10"/>
      <c r="I399" s="11"/>
      <c r="J399" s="11"/>
      <c r="K399" s="11"/>
      <c r="N399" s="38"/>
      <c r="O399" s="38"/>
      <c r="AMI399"/>
      <c r="AMJ399"/>
    </row>
    <row r="400" spans="2:1024" s="36" customFormat="1" x14ac:dyDescent="0.25">
      <c r="B400" s="5"/>
      <c r="C400" s="6"/>
      <c r="D400" s="5"/>
      <c r="E400" s="7"/>
      <c r="F400" s="8"/>
      <c r="G400" s="9"/>
      <c r="H400" s="10"/>
      <c r="I400" s="11"/>
      <c r="J400" s="11"/>
      <c r="K400" s="11"/>
      <c r="N400" s="38"/>
      <c r="O400" s="38"/>
      <c r="AMI400"/>
      <c r="AMJ400"/>
    </row>
    <row r="401" spans="2:1024" s="36" customFormat="1" x14ac:dyDescent="0.25">
      <c r="B401" s="5"/>
      <c r="C401" s="6"/>
      <c r="D401" s="5"/>
      <c r="E401" s="7"/>
      <c r="F401" s="8"/>
      <c r="G401" s="9"/>
      <c r="H401" s="10"/>
      <c r="I401" s="11"/>
      <c r="J401" s="11"/>
      <c r="K401" s="11"/>
      <c r="N401" s="38"/>
      <c r="O401" s="38"/>
      <c r="AMI401"/>
      <c r="AMJ401"/>
    </row>
    <row r="402" spans="2:1024" s="36" customFormat="1" x14ac:dyDescent="0.25">
      <c r="B402" s="5"/>
      <c r="C402" s="6"/>
      <c r="D402" s="5"/>
      <c r="E402" s="7"/>
      <c r="F402" s="8"/>
      <c r="G402" s="9"/>
      <c r="H402" s="10"/>
      <c r="I402" s="11"/>
      <c r="J402" s="11"/>
      <c r="K402" s="11"/>
      <c r="N402" s="38"/>
      <c r="O402" s="38"/>
      <c r="AMI402"/>
      <c r="AMJ402"/>
    </row>
    <row r="403" spans="2:1024" s="36" customFormat="1" x14ac:dyDescent="0.25">
      <c r="B403" s="5"/>
      <c r="C403" s="6"/>
      <c r="D403" s="5"/>
      <c r="E403" s="7"/>
      <c r="F403" s="8"/>
      <c r="G403" s="9"/>
      <c r="H403" s="10"/>
      <c r="I403" s="11"/>
      <c r="J403" s="11"/>
      <c r="K403" s="11"/>
      <c r="N403" s="38"/>
      <c r="O403" s="38"/>
      <c r="AMI403"/>
      <c r="AMJ403"/>
    </row>
    <row r="404" spans="2:1024" s="36" customFormat="1" x14ac:dyDescent="0.25">
      <c r="B404" s="5"/>
      <c r="C404" s="6"/>
      <c r="D404" s="5"/>
      <c r="E404" s="7"/>
      <c r="F404" s="8"/>
      <c r="G404" s="9"/>
      <c r="H404" s="10"/>
      <c r="I404" s="11"/>
      <c r="J404" s="11"/>
      <c r="K404" s="11"/>
      <c r="N404" s="38"/>
      <c r="O404" s="38"/>
      <c r="AMI404"/>
      <c r="AMJ404"/>
    </row>
    <row r="405" spans="2:1024" s="36" customFormat="1" x14ac:dyDescent="0.25">
      <c r="B405" s="5"/>
      <c r="C405" s="6"/>
      <c r="D405" s="5"/>
      <c r="E405" s="7"/>
      <c r="F405" s="8"/>
      <c r="G405" s="9"/>
      <c r="H405" s="10"/>
      <c r="I405" s="11"/>
      <c r="J405" s="11"/>
      <c r="K405" s="11"/>
      <c r="N405" s="38"/>
      <c r="O405" s="38"/>
      <c r="AMI405"/>
      <c r="AMJ405"/>
    </row>
    <row r="406" spans="2:1024" s="36" customFormat="1" x14ac:dyDescent="0.25">
      <c r="B406" s="5"/>
      <c r="C406" s="6"/>
      <c r="D406" s="5"/>
      <c r="E406" s="7"/>
      <c r="F406" s="8"/>
      <c r="G406" s="9"/>
      <c r="H406" s="10"/>
      <c r="I406" s="11"/>
      <c r="J406" s="11"/>
      <c r="K406" s="11"/>
      <c r="N406" s="38"/>
      <c r="O406" s="38"/>
      <c r="AMI406"/>
      <c r="AMJ406"/>
    </row>
    <row r="407" spans="2:1024" s="36" customFormat="1" x14ac:dyDescent="0.25">
      <c r="B407" s="5"/>
      <c r="C407" s="6"/>
      <c r="D407" s="5"/>
      <c r="E407" s="7"/>
      <c r="F407" s="8"/>
      <c r="G407" s="9"/>
      <c r="H407" s="10"/>
      <c r="I407" s="11"/>
      <c r="J407" s="11"/>
      <c r="K407" s="11"/>
      <c r="N407" s="38"/>
      <c r="O407" s="38"/>
      <c r="AMI407"/>
      <c r="AMJ407"/>
    </row>
    <row r="408" spans="2:1024" s="36" customFormat="1" x14ac:dyDescent="0.25">
      <c r="B408" s="5"/>
      <c r="C408" s="6"/>
      <c r="D408" s="5"/>
      <c r="E408" s="7"/>
      <c r="F408" s="8"/>
      <c r="G408" s="9"/>
      <c r="H408" s="10"/>
      <c r="I408" s="11"/>
      <c r="J408" s="11"/>
      <c r="K408" s="11"/>
      <c r="N408" s="38"/>
      <c r="O408" s="38"/>
      <c r="AMI408"/>
      <c r="AMJ408"/>
    </row>
    <row r="409" spans="2:1024" s="36" customFormat="1" x14ac:dyDescent="0.25">
      <c r="B409" s="5"/>
      <c r="C409" s="6"/>
      <c r="D409" s="5"/>
      <c r="E409" s="7"/>
      <c r="F409" s="8"/>
      <c r="G409" s="9"/>
      <c r="H409" s="10"/>
      <c r="I409" s="11"/>
      <c r="J409" s="11"/>
      <c r="K409" s="11"/>
      <c r="N409" s="38"/>
      <c r="O409" s="38"/>
      <c r="AMI409"/>
      <c r="AMJ409"/>
    </row>
    <row r="410" spans="2:1024" s="36" customFormat="1" x14ac:dyDescent="0.25">
      <c r="B410" s="5"/>
      <c r="C410" s="6"/>
      <c r="D410" s="5"/>
      <c r="E410" s="7"/>
      <c r="F410" s="8"/>
      <c r="G410" s="9"/>
      <c r="H410" s="10"/>
      <c r="I410" s="11"/>
      <c r="J410" s="11"/>
      <c r="K410" s="11"/>
      <c r="N410" s="38"/>
      <c r="O410" s="38"/>
      <c r="AMI410"/>
      <c r="AMJ410"/>
    </row>
    <row r="411" spans="2:1024" s="36" customFormat="1" x14ac:dyDescent="0.25">
      <c r="B411" s="5"/>
      <c r="C411" s="6"/>
      <c r="D411" s="5"/>
      <c r="E411" s="7"/>
      <c r="F411" s="8"/>
      <c r="G411" s="9"/>
      <c r="H411" s="10"/>
      <c r="I411" s="11"/>
      <c r="J411" s="11"/>
      <c r="K411" s="11"/>
      <c r="N411" s="38"/>
      <c r="O411" s="38"/>
      <c r="AMI411"/>
      <c r="AMJ411"/>
    </row>
    <row r="412" spans="2:1024" s="36" customFormat="1" x14ac:dyDescent="0.25">
      <c r="B412" s="5"/>
      <c r="C412" s="6"/>
      <c r="D412" s="5"/>
      <c r="E412" s="7"/>
      <c r="F412" s="8"/>
      <c r="G412" s="9"/>
      <c r="H412" s="10"/>
      <c r="I412" s="11"/>
      <c r="J412" s="11"/>
      <c r="K412" s="11"/>
      <c r="N412" s="38"/>
      <c r="O412" s="38"/>
      <c r="AMI412"/>
      <c r="AMJ412"/>
    </row>
    <row r="413" spans="2:1024" s="36" customFormat="1" x14ac:dyDescent="0.25">
      <c r="B413" s="5"/>
      <c r="C413" s="6"/>
      <c r="D413" s="5"/>
      <c r="E413" s="7"/>
      <c r="F413" s="8"/>
      <c r="G413" s="9"/>
      <c r="H413" s="10"/>
      <c r="I413" s="11"/>
      <c r="J413" s="11"/>
      <c r="K413" s="11"/>
      <c r="N413" s="38"/>
      <c r="O413" s="38"/>
      <c r="AMI413"/>
      <c r="AMJ413"/>
    </row>
    <row r="414" spans="2:1024" s="36" customFormat="1" x14ac:dyDescent="0.25">
      <c r="B414" s="5"/>
      <c r="C414" s="6"/>
      <c r="D414" s="5"/>
      <c r="E414" s="7"/>
      <c r="F414" s="8"/>
      <c r="G414" s="9"/>
      <c r="H414" s="10"/>
      <c r="I414" s="11"/>
      <c r="J414" s="11"/>
      <c r="K414" s="11"/>
      <c r="N414" s="38"/>
      <c r="O414" s="38"/>
      <c r="AMI414"/>
      <c r="AMJ414"/>
    </row>
    <row r="415" spans="2:1024" s="36" customFormat="1" x14ac:dyDescent="0.25">
      <c r="B415" s="5"/>
      <c r="C415" s="6"/>
      <c r="D415" s="5"/>
      <c r="E415" s="7"/>
      <c r="F415" s="8"/>
      <c r="G415" s="9"/>
      <c r="H415" s="10"/>
      <c r="I415" s="11"/>
      <c r="J415" s="11"/>
      <c r="K415" s="11"/>
      <c r="N415" s="38"/>
      <c r="O415" s="38"/>
      <c r="AMI415"/>
      <c r="AMJ415"/>
    </row>
    <row r="416" spans="2:1024" s="36" customFormat="1" x14ac:dyDescent="0.25">
      <c r="B416" s="5"/>
      <c r="C416" s="6"/>
      <c r="D416" s="5"/>
      <c r="E416" s="7"/>
      <c r="F416" s="8"/>
      <c r="G416" s="9"/>
      <c r="H416" s="10"/>
      <c r="I416" s="11"/>
      <c r="J416" s="11"/>
      <c r="K416" s="11"/>
      <c r="N416" s="38"/>
      <c r="O416" s="38"/>
      <c r="AMI416"/>
      <c r="AMJ416"/>
    </row>
    <row r="417" spans="2:1024" s="36" customFormat="1" x14ac:dyDescent="0.25">
      <c r="B417" s="5"/>
      <c r="C417" s="6"/>
      <c r="D417" s="5"/>
      <c r="E417" s="7"/>
      <c r="F417" s="8"/>
      <c r="G417" s="9"/>
      <c r="H417" s="10"/>
      <c r="I417" s="11"/>
      <c r="J417" s="11"/>
      <c r="K417" s="11"/>
      <c r="N417" s="38"/>
      <c r="O417" s="38"/>
      <c r="AMI417"/>
      <c r="AMJ417"/>
    </row>
    <row r="418" spans="2:1024" s="36" customFormat="1" x14ac:dyDescent="0.25">
      <c r="B418" s="5"/>
      <c r="C418" s="6"/>
      <c r="D418" s="5"/>
      <c r="E418" s="7"/>
      <c r="F418" s="8"/>
      <c r="G418" s="9"/>
      <c r="H418" s="10"/>
      <c r="I418" s="11"/>
      <c r="J418" s="11"/>
      <c r="K418" s="11"/>
      <c r="N418" s="38"/>
      <c r="O418" s="38"/>
      <c r="AMI418"/>
      <c r="AMJ418"/>
    </row>
    <row r="419" spans="2:1024" s="36" customFormat="1" x14ac:dyDescent="0.25">
      <c r="B419" s="5"/>
      <c r="C419" s="6"/>
      <c r="D419" s="5"/>
      <c r="E419" s="7"/>
      <c r="F419" s="8"/>
      <c r="G419" s="9"/>
      <c r="H419" s="10"/>
      <c r="I419" s="11"/>
      <c r="J419" s="11"/>
      <c r="K419" s="11"/>
      <c r="N419" s="38"/>
      <c r="O419" s="38"/>
      <c r="AMI419"/>
      <c r="AMJ419"/>
    </row>
    <row r="420" spans="2:1024" s="36" customFormat="1" x14ac:dyDescent="0.25">
      <c r="B420" s="5"/>
      <c r="C420" s="6"/>
      <c r="D420" s="5"/>
      <c r="E420" s="7"/>
      <c r="F420" s="8"/>
      <c r="G420" s="9"/>
      <c r="H420" s="10"/>
      <c r="I420" s="11"/>
      <c r="J420" s="11"/>
      <c r="K420" s="11"/>
      <c r="N420" s="38"/>
      <c r="O420" s="38"/>
      <c r="AMI420"/>
      <c r="AMJ420"/>
    </row>
    <row r="421" spans="2:1024" s="36" customFormat="1" x14ac:dyDescent="0.25">
      <c r="B421" s="5"/>
      <c r="C421" s="6"/>
      <c r="D421" s="5"/>
      <c r="E421" s="7"/>
      <c r="F421" s="8"/>
      <c r="G421" s="9"/>
      <c r="H421" s="10"/>
      <c r="I421" s="11"/>
      <c r="J421" s="11"/>
      <c r="K421" s="11"/>
      <c r="N421" s="38"/>
      <c r="O421" s="38"/>
      <c r="AMI421"/>
      <c r="AMJ421"/>
    </row>
    <row r="422" spans="2:1024" s="36" customFormat="1" x14ac:dyDescent="0.25">
      <c r="B422" s="5"/>
      <c r="C422" s="6"/>
      <c r="D422" s="5"/>
      <c r="E422" s="7"/>
      <c r="F422" s="8"/>
      <c r="G422" s="9"/>
      <c r="H422" s="10"/>
      <c r="I422" s="11"/>
      <c r="J422" s="11"/>
      <c r="K422" s="11"/>
      <c r="N422" s="38"/>
      <c r="O422" s="38"/>
      <c r="AMI422"/>
      <c r="AMJ422"/>
    </row>
    <row r="423" spans="2:1024" s="36" customFormat="1" x14ac:dyDescent="0.25">
      <c r="B423" s="5"/>
      <c r="C423" s="6"/>
      <c r="D423" s="5"/>
      <c r="E423" s="7"/>
      <c r="F423" s="8"/>
      <c r="G423" s="9"/>
      <c r="H423" s="10"/>
      <c r="I423" s="11"/>
      <c r="J423" s="11"/>
      <c r="K423" s="11"/>
      <c r="N423" s="38"/>
      <c r="O423" s="38"/>
      <c r="AMI423"/>
      <c r="AMJ423"/>
    </row>
    <row r="424" spans="2:1024" s="36" customFormat="1" x14ac:dyDescent="0.25">
      <c r="B424" s="5"/>
      <c r="C424" s="6"/>
      <c r="D424" s="5"/>
      <c r="E424" s="7"/>
      <c r="F424" s="8"/>
      <c r="G424" s="9"/>
      <c r="H424" s="10"/>
      <c r="I424" s="11"/>
      <c r="J424" s="11"/>
      <c r="K424" s="11"/>
      <c r="N424" s="38"/>
      <c r="O424" s="38"/>
      <c r="AMI424"/>
      <c r="AMJ424"/>
    </row>
    <row r="425" spans="2:1024" s="36" customFormat="1" x14ac:dyDescent="0.25">
      <c r="B425" s="5"/>
      <c r="C425" s="6"/>
      <c r="D425" s="5"/>
      <c r="E425" s="7"/>
      <c r="F425" s="8"/>
      <c r="G425" s="9"/>
      <c r="H425" s="10"/>
      <c r="I425" s="11"/>
      <c r="J425" s="11"/>
      <c r="K425" s="11"/>
      <c r="N425" s="38"/>
      <c r="O425" s="38"/>
      <c r="AMI425"/>
      <c r="AMJ425"/>
    </row>
    <row r="426" spans="2:1024" s="36" customFormat="1" x14ac:dyDescent="0.25">
      <c r="B426" s="5"/>
      <c r="C426" s="6"/>
      <c r="D426" s="5"/>
      <c r="E426" s="7"/>
      <c r="F426" s="8"/>
      <c r="G426" s="9"/>
      <c r="H426" s="10"/>
      <c r="I426" s="11"/>
      <c r="J426" s="11"/>
      <c r="K426" s="11"/>
      <c r="N426" s="38"/>
      <c r="O426" s="38"/>
      <c r="AMI426"/>
      <c r="AMJ426"/>
    </row>
    <row r="427" spans="2:1024" s="36" customFormat="1" x14ac:dyDescent="0.25">
      <c r="B427" s="5"/>
      <c r="C427" s="6"/>
      <c r="D427" s="5"/>
      <c r="E427" s="7"/>
      <c r="F427" s="8"/>
      <c r="G427" s="9"/>
      <c r="H427" s="10"/>
      <c r="I427" s="11"/>
      <c r="J427" s="11"/>
      <c r="K427" s="11"/>
      <c r="N427" s="38"/>
      <c r="O427" s="38"/>
      <c r="AMI427"/>
      <c r="AMJ427"/>
    </row>
    <row r="428" spans="2:1024" s="36" customFormat="1" x14ac:dyDescent="0.25">
      <c r="B428" s="5"/>
      <c r="C428" s="6"/>
      <c r="D428" s="5"/>
      <c r="E428" s="7"/>
      <c r="F428" s="8"/>
      <c r="G428" s="9"/>
      <c r="H428" s="10"/>
      <c r="I428" s="11"/>
      <c r="J428" s="11"/>
      <c r="K428" s="11"/>
      <c r="N428" s="38"/>
      <c r="O428" s="38"/>
      <c r="AMI428"/>
      <c r="AMJ428"/>
    </row>
    <row r="429" spans="2:1024" s="36" customFormat="1" x14ac:dyDescent="0.25">
      <c r="B429" s="5"/>
      <c r="C429" s="6"/>
      <c r="D429" s="5"/>
      <c r="E429" s="7"/>
      <c r="F429" s="8"/>
      <c r="G429" s="9"/>
      <c r="H429" s="10"/>
      <c r="I429" s="11"/>
      <c r="J429" s="11"/>
      <c r="K429" s="11"/>
      <c r="N429" s="38"/>
      <c r="O429" s="38"/>
      <c r="AMI429"/>
      <c r="AMJ429"/>
    </row>
    <row r="430" spans="2:1024" s="36" customFormat="1" x14ac:dyDescent="0.25">
      <c r="B430" s="5"/>
      <c r="C430" s="6"/>
      <c r="D430" s="5"/>
      <c r="E430" s="7"/>
      <c r="F430" s="8"/>
      <c r="G430" s="9"/>
      <c r="H430" s="10"/>
      <c r="I430" s="11"/>
      <c r="J430" s="11"/>
      <c r="K430" s="11"/>
      <c r="N430" s="38"/>
      <c r="O430" s="38"/>
      <c r="AMI430"/>
      <c r="AMJ430"/>
    </row>
    <row r="431" spans="2:1024" s="36" customFormat="1" x14ac:dyDescent="0.25">
      <c r="B431" s="5"/>
      <c r="C431" s="6"/>
      <c r="D431" s="5"/>
      <c r="E431" s="7"/>
      <c r="F431" s="8"/>
      <c r="G431" s="9"/>
      <c r="H431" s="10"/>
      <c r="I431" s="11"/>
      <c r="J431" s="11"/>
      <c r="K431" s="11"/>
      <c r="N431" s="38"/>
      <c r="O431" s="38"/>
      <c r="AMI431"/>
      <c r="AMJ431"/>
    </row>
    <row r="432" spans="2:1024" s="36" customFormat="1" x14ac:dyDescent="0.25">
      <c r="B432" s="5"/>
      <c r="C432" s="6"/>
      <c r="D432" s="5"/>
      <c r="E432" s="7"/>
      <c r="F432" s="8"/>
      <c r="G432" s="9"/>
      <c r="H432" s="10"/>
      <c r="I432" s="11"/>
      <c r="J432" s="11"/>
      <c r="K432" s="11"/>
      <c r="N432" s="38"/>
      <c r="O432" s="38"/>
      <c r="AMI432"/>
      <c r="AMJ432"/>
    </row>
    <row r="433" spans="2:1024" s="36" customFormat="1" x14ac:dyDescent="0.25">
      <c r="B433" s="5"/>
      <c r="C433" s="6"/>
      <c r="D433" s="5"/>
      <c r="E433" s="7"/>
      <c r="F433" s="8"/>
      <c r="G433" s="9"/>
      <c r="H433" s="10"/>
      <c r="I433" s="11"/>
      <c r="J433" s="11"/>
      <c r="K433" s="11"/>
      <c r="N433" s="38"/>
      <c r="O433" s="38"/>
      <c r="AMI433"/>
      <c r="AMJ433"/>
    </row>
    <row r="434" spans="2:1024" s="36" customFormat="1" x14ac:dyDescent="0.25">
      <c r="B434" s="5"/>
      <c r="C434" s="6"/>
      <c r="D434" s="5"/>
      <c r="E434" s="7"/>
      <c r="F434" s="8"/>
      <c r="G434" s="9"/>
      <c r="H434" s="10"/>
      <c r="I434" s="11"/>
      <c r="J434" s="11"/>
      <c r="K434" s="11"/>
      <c r="N434" s="38"/>
      <c r="O434" s="38"/>
      <c r="AMI434"/>
      <c r="AMJ434"/>
    </row>
    <row r="435" spans="2:1024" s="36" customFormat="1" x14ac:dyDescent="0.25">
      <c r="B435" s="5"/>
      <c r="C435" s="6"/>
      <c r="D435" s="5"/>
      <c r="E435" s="7"/>
      <c r="F435" s="8"/>
      <c r="G435" s="9"/>
      <c r="H435" s="10"/>
      <c r="I435" s="11"/>
      <c r="J435" s="11"/>
      <c r="K435" s="11"/>
      <c r="N435" s="38"/>
      <c r="O435" s="38"/>
      <c r="AMI435"/>
      <c r="AMJ435"/>
    </row>
    <row r="436" spans="2:1024" s="36" customFormat="1" x14ac:dyDescent="0.25">
      <c r="B436" s="5"/>
      <c r="C436" s="6"/>
      <c r="D436" s="5"/>
      <c r="E436" s="7"/>
      <c r="F436" s="8"/>
      <c r="G436" s="9"/>
      <c r="H436" s="10"/>
      <c r="I436" s="11"/>
      <c r="J436" s="11"/>
      <c r="K436" s="11"/>
      <c r="N436" s="38"/>
      <c r="O436" s="38"/>
      <c r="AMI436"/>
      <c r="AMJ436"/>
    </row>
    <row r="437" spans="2:1024" s="36" customFormat="1" x14ac:dyDescent="0.25">
      <c r="B437" s="5"/>
      <c r="C437" s="6"/>
      <c r="D437" s="5"/>
      <c r="E437" s="7"/>
      <c r="F437" s="8"/>
      <c r="G437" s="9"/>
      <c r="H437" s="10"/>
      <c r="I437" s="11"/>
      <c r="J437" s="11"/>
      <c r="K437" s="11"/>
      <c r="N437" s="38"/>
      <c r="O437" s="38"/>
      <c r="AMI437"/>
      <c r="AMJ437"/>
    </row>
    <row r="438" spans="2:1024" s="36" customFormat="1" x14ac:dyDescent="0.25">
      <c r="B438" s="5"/>
      <c r="C438" s="6"/>
      <c r="D438" s="5"/>
      <c r="E438" s="7"/>
      <c r="F438" s="8"/>
      <c r="G438" s="9"/>
      <c r="H438" s="10"/>
      <c r="I438" s="11"/>
      <c r="J438" s="11"/>
      <c r="K438" s="11"/>
      <c r="N438" s="38"/>
      <c r="O438" s="38"/>
      <c r="AMI438"/>
      <c r="AMJ438"/>
    </row>
    <row r="439" spans="2:1024" s="36" customFormat="1" x14ac:dyDescent="0.25">
      <c r="B439" s="5"/>
      <c r="C439" s="6"/>
      <c r="D439" s="5"/>
      <c r="E439" s="7"/>
      <c r="F439" s="8"/>
      <c r="G439" s="9"/>
      <c r="H439" s="10"/>
      <c r="I439" s="11"/>
      <c r="J439" s="11"/>
      <c r="K439" s="11"/>
      <c r="N439" s="38"/>
      <c r="O439" s="38"/>
      <c r="AMI439"/>
      <c r="AMJ439"/>
    </row>
    <row r="440" spans="2:1024" s="36" customFormat="1" x14ac:dyDescent="0.25">
      <c r="B440" s="5"/>
      <c r="C440" s="6"/>
      <c r="D440" s="5"/>
      <c r="E440" s="7"/>
      <c r="F440" s="8"/>
      <c r="G440" s="9"/>
      <c r="H440" s="10"/>
      <c r="I440" s="11"/>
      <c r="J440" s="11"/>
      <c r="K440" s="11"/>
      <c r="N440" s="38"/>
      <c r="O440" s="38"/>
      <c r="AMI440"/>
      <c r="AMJ440"/>
    </row>
    <row r="441" spans="2:1024" s="36" customFormat="1" x14ac:dyDescent="0.25">
      <c r="B441" s="5"/>
      <c r="C441" s="6"/>
      <c r="D441" s="5"/>
      <c r="E441" s="7"/>
      <c r="F441" s="8"/>
      <c r="G441" s="9"/>
      <c r="H441" s="10"/>
      <c r="I441" s="11"/>
      <c r="J441" s="11"/>
      <c r="K441" s="11"/>
      <c r="N441" s="38"/>
      <c r="O441" s="38"/>
      <c r="AMI441"/>
      <c r="AMJ441"/>
    </row>
    <row r="442" spans="2:1024" s="36" customFormat="1" x14ac:dyDescent="0.25">
      <c r="B442" s="5"/>
      <c r="C442" s="6"/>
      <c r="D442" s="5"/>
      <c r="E442" s="7"/>
      <c r="F442" s="8"/>
      <c r="G442" s="9"/>
      <c r="H442" s="10"/>
      <c r="I442" s="11"/>
      <c r="J442" s="11"/>
      <c r="K442" s="11"/>
      <c r="N442" s="38"/>
      <c r="O442" s="38"/>
      <c r="AMI442"/>
      <c r="AMJ442"/>
    </row>
    <row r="443" spans="2:1024" s="36" customFormat="1" x14ac:dyDescent="0.25">
      <c r="B443" s="5"/>
      <c r="C443" s="6"/>
      <c r="D443" s="5"/>
      <c r="E443" s="7"/>
      <c r="F443" s="8"/>
      <c r="G443" s="9"/>
      <c r="H443" s="10"/>
      <c r="I443" s="11"/>
      <c r="J443" s="11"/>
      <c r="K443" s="11"/>
      <c r="N443" s="38"/>
      <c r="O443" s="38"/>
      <c r="AMI443"/>
      <c r="AMJ443"/>
    </row>
    <row r="444" spans="2:1024" s="36" customFormat="1" x14ac:dyDescent="0.25">
      <c r="B444" s="5"/>
      <c r="C444" s="6"/>
      <c r="D444" s="5"/>
      <c r="E444" s="7"/>
      <c r="F444" s="8"/>
      <c r="G444" s="9"/>
      <c r="H444" s="10"/>
      <c r="I444" s="11"/>
      <c r="J444" s="11"/>
      <c r="K444" s="11"/>
      <c r="N444" s="38"/>
      <c r="O444" s="38"/>
      <c r="AMI444"/>
      <c r="AMJ444"/>
    </row>
    <row r="445" spans="2:1024" s="36" customFormat="1" x14ac:dyDescent="0.25">
      <c r="B445" s="5"/>
      <c r="C445" s="6"/>
      <c r="D445" s="5"/>
      <c r="E445" s="7"/>
      <c r="F445" s="8"/>
      <c r="G445" s="9"/>
      <c r="H445" s="10"/>
      <c r="I445" s="11"/>
      <c r="J445" s="11"/>
      <c r="K445" s="11"/>
      <c r="N445" s="38"/>
      <c r="O445" s="38"/>
      <c r="AMI445"/>
      <c r="AMJ445"/>
    </row>
    <row r="446" spans="2:1024" s="36" customFormat="1" x14ac:dyDescent="0.25">
      <c r="B446" s="5"/>
      <c r="C446" s="6"/>
      <c r="D446" s="5"/>
      <c r="E446" s="7"/>
      <c r="F446" s="8"/>
      <c r="G446" s="9"/>
      <c r="H446" s="10"/>
      <c r="I446" s="11"/>
      <c r="J446" s="11"/>
      <c r="K446" s="11"/>
      <c r="N446" s="38"/>
      <c r="O446" s="38"/>
      <c r="AMI446"/>
      <c r="AMJ446"/>
    </row>
    <row r="447" spans="2:1024" s="36" customFormat="1" x14ac:dyDescent="0.25">
      <c r="B447" s="5"/>
      <c r="C447" s="6"/>
      <c r="D447" s="5"/>
      <c r="E447" s="7"/>
      <c r="F447" s="8"/>
      <c r="G447" s="9"/>
      <c r="H447" s="10"/>
      <c r="I447" s="11"/>
      <c r="J447" s="11"/>
      <c r="K447" s="11"/>
      <c r="N447" s="38"/>
      <c r="O447" s="38"/>
      <c r="AMI447"/>
      <c r="AMJ447"/>
    </row>
    <row r="448" spans="2:1024" s="36" customFormat="1" x14ac:dyDescent="0.25">
      <c r="B448" s="5"/>
      <c r="C448" s="6"/>
      <c r="D448" s="5"/>
      <c r="E448" s="7"/>
      <c r="F448" s="8"/>
      <c r="G448" s="9"/>
      <c r="H448" s="10"/>
      <c r="I448" s="11"/>
      <c r="J448" s="11"/>
      <c r="K448" s="11"/>
      <c r="N448" s="38"/>
      <c r="O448" s="38"/>
      <c r="AMI448"/>
      <c r="AMJ448"/>
    </row>
    <row r="449" spans="2:1024" s="36" customFormat="1" x14ac:dyDescent="0.25">
      <c r="B449" s="5"/>
      <c r="C449" s="6"/>
      <c r="D449" s="5"/>
      <c r="E449" s="7"/>
      <c r="F449" s="8"/>
      <c r="G449" s="9"/>
      <c r="H449" s="10"/>
      <c r="I449" s="11"/>
      <c r="J449" s="11"/>
      <c r="K449" s="11"/>
      <c r="N449" s="38"/>
      <c r="O449" s="38"/>
      <c r="AMI449"/>
      <c r="AMJ449"/>
    </row>
    <row r="450" spans="2:1024" s="36" customFormat="1" x14ac:dyDescent="0.25">
      <c r="B450" s="5"/>
      <c r="C450" s="6"/>
      <c r="D450" s="5"/>
      <c r="E450" s="7"/>
      <c r="F450" s="8"/>
      <c r="G450" s="9"/>
      <c r="H450" s="10"/>
      <c r="I450" s="11"/>
      <c r="J450" s="11"/>
      <c r="K450" s="11"/>
      <c r="N450" s="38"/>
      <c r="O450" s="38"/>
      <c r="AMI450"/>
      <c r="AMJ450"/>
    </row>
    <row r="451" spans="2:1024" s="36" customFormat="1" x14ac:dyDescent="0.25">
      <c r="B451" s="5"/>
      <c r="C451" s="6"/>
      <c r="D451" s="5"/>
      <c r="E451" s="7"/>
      <c r="F451" s="8"/>
      <c r="G451" s="9"/>
      <c r="H451" s="10"/>
      <c r="I451" s="11"/>
      <c r="J451" s="11"/>
      <c r="K451" s="11"/>
      <c r="N451" s="38"/>
      <c r="O451" s="38"/>
      <c r="AMI451"/>
      <c r="AMJ451"/>
    </row>
    <row r="452" spans="2:1024" s="36" customFormat="1" x14ac:dyDescent="0.25">
      <c r="B452" s="5"/>
      <c r="C452" s="6"/>
      <c r="D452" s="5"/>
      <c r="E452" s="7"/>
      <c r="F452" s="8"/>
      <c r="G452" s="9"/>
      <c r="H452" s="10"/>
      <c r="I452" s="11"/>
      <c r="J452" s="11"/>
      <c r="K452" s="11"/>
      <c r="N452" s="38"/>
      <c r="O452" s="38"/>
      <c r="AMI452"/>
      <c r="AMJ452"/>
    </row>
    <row r="453" spans="2:1024" s="36" customFormat="1" x14ac:dyDescent="0.25">
      <c r="B453" s="5"/>
      <c r="C453" s="6"/>
      <c r="D453" s="5"/>
      <c r="E453" s="7"/>
      <c r="F453" s="8"/>
      <c r="G453" s="9"/>
      <c r="H453" s="10"/>
      <c r="I453" s="11"/>
      <c r="J453" s="11"/>
      <c r="K453" s="11"/>
      <c r="N453" s="38"/>
      <c r="O453" s="38"/>
      <c r="AMI453"/>
      <c r="AMJ453"/>
    </row>
    <row r="454" spans="2:1024" s="36" customFormat="1" x14ac:dyDescent="0.25">
      <c r="B454" s="5"/>
      <c r="C454" s="6"/>
      <c r="D454" s="5"/>
      <c r="E454" s="7"/>
      <c r="F454" s="8"/>
      <c r="G454" s="9"/>
      <c r="H454" s="10"/>
      <c r="I454" s="11"/>
      <c r="J454" s="11"/>
      <c r="K454" s="11"/>
      <c r="N454" s="38"/>
      <c r="O454" s="38"/>
      <c r="AMI454"/>
      <c r="AMJ454"/>
    </row>
    <row r="455" spans="2:1024" s="36" customFormat="1" x14ac:dyDescent="0.25">
      <c r="B455" s="5"/>
      <c r="C455" s="6"/>
      <c r="D455" s="5"/>
      <c r="E455" s="7"/>
      <c r="F455" s="8"/>
      <c r="G455" s="9"/>
      <c r="H455" s="10"/>
      <c r="I455" s="11"/>
      <c r="J455" s="11"/>
      <c r="K455" s="11"/>
      <c r="N455" s="38"/>
      <c r="O455" s="38"/>
      <c r="AMI455"/>
      <c r="AMJ455"/>
    </row>
    <row r="456" spans="2:1024" s="36" customFormat="1" x14ac:dyDescent="0.25">
      <c r="B456" s="5"/>
      <c r="C456" s="6"/>
      <c r="D456" s="5"/>
      <c r="E456" s="7"/>
      <c r="F456" s="8"/>
      <c r="G456" s="9"/>
      <c r="H456" s="10"/>
      <c r="I456" s="11"/>
      <c r="J456" s="11"/>
      <c r="K456" s="11"/>
      <c r="N456" s="38"/>
      <c r="O456" s="38"/>
      <c r="AMI456"/>
      <c r="AMJ456"/>
    </row>
    <row r="457" spans="2:1024" s="36" customFormat="1" x14ac:dyDescent="0.25">
      <c r="B457" s="5"/>
      <c r="C457" s="6"/>
      <c r="D457" s="5"/>
      <c r="E457" s="7"/>
      <c r="F457" s="8"/>
      <c r="G457" s="9"/>
      <c r="H457" s="10"/>
      <c r="I457" s="11"/>
      <c r="J457" s="11"/>
      <c r="K457" s="11"/>
      <c r="N457" s="38"/>
      <c r="O457" s="38"/>
      <c r="AMI457"/>
      <c r="AMJ457"/>
    </row>
    <row r="458" spans="2:1024" s="36" customFormat="1" x14ac:dyDescent="0.25">
      <c r="B458" s="5"/>
      <c r="C458" s="6"/>
      <c r="D458" s="5"/>
      <c r="E458" s="7"/>
      <c r="F458" s="8"/>
      <c r="G458" s="9"/>
      <c r="H458" s="10"/>
      <c r="I458" s="11"/>
      <c r="J458" s="11"/>
      <c r="K458" s="11"/>
      <c r="N458" s="38"/>
      <c r="O458" s="38"/>
      <c r="AMI458"/>
      <c r="AMJ458"/>
    </row>
    <row r="459" spans="2:1024" s="36" customFormat="1" x14ac:dyDescent="0.25">
      <c r="B459" s="5"/>
      <c r="C459" s="6"/>
      <c r="D459" s="5"/>
      <c r="E459" s="7"/>
      <c r="F459" s="8"/>
      <c r="G459" s="9"/>
      <c r="H459" s="10"/>
      <c r="I459" s="11"/>
      <c r="J459" s="11"/>
      <c r="K459" s="11"/>
      <c r="N459" s="38"/>
      <c r="O459" s="38"/>
      <c r="AMI459"/>
      <c r="AMJ459"/>
    </row>
    <row r="460" spans="2:1024" s="36" customFormat="1" x14ac:dyDescent="0.25">
      <c r="B460" s="5"/>
      <c r="C460" s="6"/>
      <c r="D460" s="5"/>
      <c r="E460" s="7"/>
      <c r="F460" s="8"/>
      <c r="G460" s="9"/>
      <c r="H460" s="10"/>
      <c r="I460" s="11"/>
      <c r="J460" s="11"/>
      <c r="K460" s="11"/>
      <c r="N460" s="38"/>
      <c r="O460" s="38"/>
      <c r="AMI460"/>
      <c r="AMJ460"/>
    </row>
    <row r="461" spans="2:1024" s="36" customFormat="1" x14ac:dyDescent="0.25">
      <c r="B461" s="5"/>
      <c r="C461" s="6"/>
      <c r="D461" s="5"/>
      <c r="E461" s="7"/>
      <c r="F461" s="8"/>
      <c r="G461" s="9"/>
      <c r="H461" s="10"/>
      <c r="I461" s="11"/>
      <c r="J461" s="11"/>
      <c r="K461" s="11"/>
      <c r="N461" s="38"/>
      <c r="O461" s="38"/>
      <c r="AMI461"/>
      <c r="AMJ461"/>
    </row>
    <row r="462" spans="2:1024" s="36" customFormat="1" x14ac:dyDescent="0.25">
      <c r="B462" s="5"/>
      <c r="C462" s="6"/>
      <c r="D462" s="5"/>
      <c r="E462" s="7"/>
      <c r="F462" s="8"/>
      <c r="G462" s="9"/>
      <c r="H462" s="10"/>
      <c r="I462" s="11"/>
      <c r="J462" s="11"/>
      <c r="K462" s="11"/>
      <c r="N462" s="38"/>
      <c r="O462" s="38"/>
      <c r="AMI462"/>
      <c r="AMJ462"/>
    </row>
    <row r="463" spans="2:1024" s="36" customFormat="1" x14ac:dyDescent="0.25">
      <c r="B463" s="5"/>
      <c r="C463" s="6"/>
      <c r="D463" s="5"/>
      <c r="E463" s="7"/>
      <c r="F463" s="8"/>
      <c r="G463" s="9"/>
      <c r="H463" s="10"/>
      <c r="I463" s="11"/>
      <c r="J463" s="11"/>
      <c r="K463" s="11"/>
      <c r="N463" s="38"/>
      <c r="O463" s="38"/>
      <c r="AMI463"/>
      <c r="AMJ463"/>
    </row>
    <row r="464" spans="2:1024" s="36" customFormat="1" x14ac:dyDescent="0.25">
      <c r="B464" s="5"/>
      <c r="C464" s="6"/>
      <c r="D464" s="5"/>
      <c r="E464" s="7"/>
      <c r="F464" s="8"/>
      <c r="G464" s="9"/>
      <c r="H464" s="10"/>
      <c r="I464" s="11"/>
      <c r="J464" s="11"/>
      <c r="K464" s="11"/>
      <c r="N464" s="38"/>
      <c r="O464" s="38"/>
      <c r="AMI464"/>
      <c r="AMJ464"/>
    </row>
    <row r="465" spans="2:1024" s="36" customFormat="1" x14ac:dyDescent="0.25">
      <c r="B465" s="5"/>
      <c r="C465" s="6"/>
      <c r="D465" s="5"/>
      <c r="E465" s="7"/>
      <c r="F465" s="8"/>
      <c r="G465" s="9"/>
      <c r="H465" s="10"/>
      <c r="I465" s="11"/>
      <c r="J465" s="11"/>
      <c r="K465" s="11"/>
      <c r="N465" s="38"/>
      <c r="O465" s="38"/>
      <c r="AMI465"/>
      <c r="AMJ465"/>
    </row>
    <row r="466" spans="2:1024" s="36" customFormat="1" x14ac:dyDescent="0.25">
      <c r="B466" s="5"/>
      <c r="C466" s="6"/>
      <c r="D466" s="5"/>
      <c r="E466" s="7"/>
      <c r="F466" s="8"/>
      <c r="G466" s="9"/>
      <c r="H466" s="10"/>
      <c r="I466" s="11"/>
      <c r="J466" s="11"/>
      <c r="K466" s="11"/>
      <c r="N466" s="38"/>
      <c r="O466" s="38"/>
      <c r="AMI466"/>
      <c r="AMJ466"/>
    </row>
    <row r="467" spans="2:1024" s="36" customFormat="1" x14ac:dyDescent="0.25">
      <c r="B467" s="5"/>
      <c r="C467" s="6"/>
      <c r="D467" s="5"/>
      <c r="E467" s="7"/>
      <c r="F467" s="8"/>
      <c r="G467" s="9"/>
      <c r="H467" s="10"/>
      <c r="I467" s="11"/>
      <c r="J467" s="11"/>
      <c r="K467" s="11"/>
      <c r="N467" s="38"/>
      <c r="O467" s="38"/>
      <c r="AMI467"/>
      <c r="AMJ467"/>
    </row>
    <row r="468" spans="2:1024" s="36" customFormat="1" x14ac:dyDescent="0.25">
      <c r="B468" s="5"/>
      <c r="C468" s="6"/>
      <c r="D468" s="5"/>
      <c r="E468" s="7"/>
      <c r="F468" s="8"/>
      <c r="G468" s="9"/>
      <c r="H468" s="10"/>
      <c r="I468" s="11"/>
      <c r="J468" s="11"/>
      <c r="K468" s="11"/>
      <c r="N468" s="38"/>
      <c r="O468" s="38"/>
      <c r="AMI468"/>
      <c r="AMJ468"/>
    </row>
    <row r="469" spans="2:1024" s="36" customFormat="1" x14ac:dyDescent="0.25">
      <c r="B469" s="5"/>
      <c r="C469" s="6"/>
      <c r="D469" s="5"/>
      <c r="E469" s="7"/>
      <c r="F469" s="8"/>
      <c r="G469" s="9"/>
      <c r="H469" s="10"/>
      <c r="I469" s="11"/>
      <c r="J469" s="11"/>
      <c r="K469" s="11"/>
      <c r="N469" s="38"/>
      <c r="O469" s="38"/>
      <c r="AMI469"/>
      <c r="AMJ469"/>
    </row>
    <row r="470" spans="2:1024" s="36" customFormat="1" x14ac:dyDescent="0.25">
      <c r="B470" s="5"/>
      <c r="C470" s="6"/>
      <c r="D470" s="5"/>
      <c r="E470" s="7"/>
      <c r="F470" s="8"/>
      <c r="G470" s="9"/>
      <c r="H470" s="10"/>
      <c r="I470" s="11"/>
      <c r="J470" s="11"/>
      <c r="K470" s="11"/>
      <c r="N470" s="38"/>
      <c r="O470" s="38"/>
      <c r="AMI470"/>
      <c r="AMJ470"/>
    </row>
    <row r="471" spans="2:1024" s="36" customFormat="1" x14ac:dyDescent="0.25">
      <c r="B471" s="5"/>
      <c r="C471" s="6"/>
      <c r="D471" s="5"/>
      <c r="E471" s="7"/>
      <c r="F471" s="8"/>
      <c r="G471" s="9"/>
      <c r="H471" s="10"/>
      <c r="I471" s="11"/>
      <c r="J471" s="11"/>
      <c r="K471" s="11"/>
      <c r="N471" s="38"/>
      <c r="O471" s="38"/>
      <c r="AMI471"/>
      <c r="AMJ471"/>
    </row>
    <row r="472" spans="2:1024" s="36" customFormat="1" x14ac:dyDescent="0.25">
      <c r="B472" s="5"/>
      <c r="C472" s="6"/>
      <c r="D472" s="5"/>
      <c r="E472" s="7"/>
      <c r="F472" s="8"/>
      <c r="G472" s="9"/>
      <c r="H472" s="10"/>
      <c r="I472" s="11"/>
      <c r="J472" s="11"/>
      <c r="K472" s="11"/>
      <c r="N472" s="38"/>
      <c r="O472" s="38"/>
      <c r="AMI472"/>
      <c r="AMJ472"/>
    </row>
    <row r="473" spans="2:1024" s="36" customFormat="1" x14ac:dyDescent="0.25">
      <c r="B473" s="5"/>
      <c r="C473" s="6"/>
      <c r="D473" s="5"/>
      <c r="E473" s="7"/>
      <c r="F473" s="8"/>
      <c r="G473" s="9"/>
      <c r="H473" s="10"/>
      <c r="I473" s="11"/>
      <c r="J473" s="11"/>
      <c r="K473" s="11"/>
      <c r="N473" s="38"/>
      <c r="O473" s="38"/>
      <c r="AMI473"/>
      <c r="AMJ473"/>
    </row>
    <row r="474" spans="2:1024" s="36" customFormat="1" x14ac:dyDescent="0.25">
      <c r="B474" s="5"/>
      <c r="C474" s="6"/>
      <c r="D474" s="5"/>
      <c r="E474" s="7"/>
      <c r="F474" s="8"/>
      <c r="G474" s="9"/>
      <c r="H474" s="10"/>
      <c r="I474" s="11"/>
      <c r="J474" s="11"/>
      <c r="K474" s="11"/>
      <c r="N474" s="38"/>
      <c r="O474" s="38"/>
      <c r="AMI474"/>
      <c r="AMJ474"/>
    </row>
    <row r="475" spans="2:1024" s="36" customFormat="1" x14ac:dyDescent="0.25">
      <c r="B475" s="5"/>
      <c r="C475" s="6"/>
      <c r="D475" s="5"/>
      <c r="E475" s="7"/>
      <c r="F475" s="8"/>
      <c r="G475" s="9"/>
      <c r="H475" s="10"/>
      <c r="I475" s="11"/>
      <c r="J475" s="11"/>
      <c r="K475" s="11"/>
      <c r="N475" s="38"/>
      <c r="O475" s="38"/>
      <c r="AMI475"/>
      <c r="AMJ475"/>
    </row>
    <row r="476" spans="2:1024" s="36" customFormat="1" x14ac:dyDescent="0.25">
      <c r="B476" s="5"/>
      <c r="C476" s="6"/>
      <c r="D476" s="5"/>
      <c r="E476" s="7"/>
      <c r="F476" s="8"/>
      <c r="G476" s="9"/>
      <c r="H476" s="10"/>
      <c r="I476" s="11"/>
      <c r="J476" s="11"/>
      <c r="K476" s="11"/>
      <c r="N476" s="38"/>
      <c r="O476" s="38"/>
      <c r="AMI476"/>
      <c r="AMJ476"/>
    </row>
    <row r="477" spans="2:1024" s="36" customFormat="1" x14ac:dyDescent="0.25">
      <c r="B477" s="5"/>
      <c r="C477" s="6"/>
      <c r="D477" s="5"/>
      <c r="E477" s="7"/>
      <c r="F477" s="8"/>
      <c r="G477" s="9"/>
      <c r="H477" s="10"/>
      <c r="I477" s="11"/>
      <c r="J477" s="11"/>
      <c r="K477" s="11"/>
      <c r="N477" s="38"/>
      <c r="O477" s="38"/>
      <c r="AMI477"/>
      <c r="AMJ477"/>
    </row>
    <row r="478" spans="2:1024" s="36" customFormat="1" x14ac:dyDescent="0.25">
      <c r="B478" s="5"/>
      <c r="C478" s="6"/>
      <c r="D478" s="5"/>
      <c r="E478" s="7"/>
      <c r="F478" s="8"/>
      <c r="G478" s="9"/>
      <c r="H478" s="10"/>
      <c r="I478" s="11"/>
      <c r="J478" s="11"/>
      <c r="K478" s="11"/>
      <c r="N478" s="38"/>
      <c r="O478" s="38"/>
      <c r="AMI478"/>
      <c r="AMJ478"/>
    </row>
    <row r="479" spans="2:1024" s="36" customFormat="1" x14ac:dyDescent="0.25">
      <c r="B479" s="5"/>
      <c r="C479" s="6"/>
      <c r="D479" s="5"/>
      <c r="E479" s="7"/>
      <c r="F479" s="8"/>
      <c r="G479" s="9"/>
      <c r="H479" s="10"/>
      <c r="I479" s="11"/>
      <c r="J479" s="11"/>
      <c r="K479" s="11"/>
      <c r="N479" s="38"/>
      <c r="O479" s="38"/>
      <c r="AMI479"/>
      <c r="AMJ479"/>
    </row>
    <row r="480" spans="2:1024" s="36" customFormat="1" x14ac:dyDescent="0.25">
      <c r="B480" s="5"/>
      <c r="C480" s="6"/>
      <c r="D480" s="5"/>
      <c r="E480" s="7"/>
      <c r="F480" s="8"/>
      <c r="G480" s="9"/>
      <c r="H480" s="10"/>
      <c r="I480" s="11"/>
      <c r="J480" s="11"/>
      <c r="K480" s="11"/>
      <c r="N480" s="38"/>
      <c r="O480" s="38"/>
      <c r="AMI480"/>
      <c r="AMJ480"/>
    </row>
    <row r="481" spans="2:1024" s="36" customFormat="1" x14ac:dyDescent="0.25">
      <c r="B481" s="5"/>
      <c r="C481" s="6"/>
      <c r="D481" s="5"/>
      <c r="E481" s="7"/>
      <c r="F481" s="8"/>
      <c r="G481" s="9"/>
      <c r="H481" s="10"/>
      <c r="I481" s="11"/>
      <c r="J481" s="11"/>
      <c r="K481" s="11"/>
      <c r="N481" s="38"/>
      <c r="O481" s="38"/>
      <c r="AMI481"/>
      <c r="AMJ481"/>
    </row>
    <row r="482" spans="2:1024" s="36" customFormat="1" x14ac:dyDescent="0.25">
      <c r="B482" s="5"/>
      <c r="C482" s="6"/>
      <c r="D482" s="5"/>
      <c r="E482" s="7"/>
      <c r="F482" s="8"/>
      <c r="G482" s="9"/>
      <c r="H482" s="10"/>
      <c r="I482" s="11"/>
      <c r="J482" s="11"/>
      <c r="K482" s="11"/>
      <c r="N482" s="38"/>
      <c r="O482" s="38"/>
      <c r="AMI482"/>
      <c r="AMJ482"/>
    </row>
    <row r="483" spans="2:1024" s="36" customFormat="1" x14ac:dyDescent="0.25">
      <c r="B483" s="5"/>
      <c r="C483" s="6"/>
      <c r="D483" s="5"/>
      <c r="E483" s="7"/>
      <c r="F483" s="8"/>
      <c r="G483" s="9"/>
      <c r="H483" s="10"/>
      <c r="I483" s="11"/>
      <c r="J483" s="11"/>
      <c r="K483" s="11"/>
      <c r="N483" s="38"/>
      <c r="O483" s="38"/>
      <c r="AMI483"/>
      <c r="AMJ483"/>
    </row>
    <row r="484" spans="2:1024" s="36" customFormat="1" x14ac:dyDescent="0.25">
      <c r="B484" s="5"/>
      <c r="C484" s="6"/>
      <c r="D484" s="5"/>
      <c r="E484" s="7"/>
      <c r="F484" s="8"/>
      <c r="G484" s="9"/>
      <c r="H484" s="10"/>
      <c r="I484" s="11"/>
      <c r="J484" s="11"/>
      <c r="K484" s="11"/>
      <c r="N484" s="38"/>
      <c r="O484" s="38"/>
      <c r="AMI484"/>
      <c r="AMJ484"/>
    </row>
    <row r="485" spans="2:1024" s="36" customFormat="1" x14ac:dyDescent="0.25">
      <c r="B485" s="5"/>
      <c r="C485" s="6"/>
      <c r="D485" s="5"/>
      <c r="E485" s="7"/>
      <c r="F485" s="8"/>
      <c r="G485" s="9"/>
      <c r="H485" s="10"/>
      <c r="I485" s="11"/>
      <c r="J485" s="11"/>
      <c r="K485" s="11"/>
      <c r="N485" s="38"/>
      <c r="O485" s="38"/>
      <c r="AMI485"/>
      <c r="AMJ485"/>
    </row>
    <row r="486" spans="2:1024" s="36" customFormat="1" x14ac:dyDescent="0.25">
      <c r="B486" s="5"/>
      <c r="C486" s="6"/>
      <c r="D486" s="5"/>
      <c r="E486" s="7"/>
      <c r="F486" s="8"/>
      <c r="G486" s="9"/>
      <c r="H486" s="10"/>
      <c r="I486" s="11"/>
      <c r="J486" s="11"/>
      <c r="K486" s="11"/>
      <c r="N486" s="38"/>
      <c r="O486" s="38"/>
      <c r="AMI486"/>
      <c r="AMJ486"/>
    </row>
    <row r="487" spans="2:1024" s="36" customFormat="1" x14ac:dyDescent="0.25">
      <c r="B487" s="5"/>
      <c r="C487" s="6"/>
      <c r="D487" s="5"/>
      <c r="E487" s="7"/>
      <c r="F487" s="8"/>
      <c r="G487" s="9"/>
      <c r="H487" s="10"/>
      <c r="I487" s="11"/>
      <c r="J487" s="11"/>
      <c r="K487" s="11"/>
      <c r="N487" s="38"/>
      <c r="O487" s="38"/>
      <c r="AMI487"/>
      <c r="AMJ487"/>
    </row>
    <row r="488" spans="2:1024" s="36" customFormat="1" x14ac:dyDescent="0.25">
      <c r="B488" s="5"/>
      <c r="C488" s="6"/>
      <c r="D488" s="5"/>
      <c r="E488" s="7"/>
      <c r="F488" s="8"/>
      <c r="G488" s="9"/>
      <c r="H488" s="10"/>
      <c r="I488" s="11"/>
      <c r="J488" s="11"/>
      <c r="K488" s="11"/>
      <c r="N488" s="38"/>
      <c r="O488" s="38"/>
      <c r="AMI488"/>
      <c r="AMJ488"/>
    </row>
    <row r="489" spans="2:1024" s="36" customFormat="1" x14ac:dyDescent="0.25">
      <c r="B489" s="5"/>
      <c r="C489" s="6"/>
      <c r="D489" s="5"/>
      <c r="E489" s="7"/>
      <c r="F489" s="8"/>
      <c r="G489" s="9"/>
      <c r="H489" s="10"/>
      <c r="I489" s="11"/>
      <c r="J489" s="11"/>
      <c r="K489" s="11"/>
      <c r="N489" s="38"/>
      <c r="O489" s="38"/>
      <c r="AMI489"/>
      <c r="AMJ489"/>
    </row>
    <row r="490" spans="2:1024" s="36" customFormat="1" x14ac:dyDescent="0.25">
      <c r="B490" s="5"/>
      <c r="C490" s="6"/>
      <c r="D490" s="5"/>
      <c r="E490" s="7"/>
      <c r="F490" s="8"/>
      <c r="G490" s="9"/>
      <c r="H490" s="10"/>
      <c r="I490" s="11"/>
      <c r="J490" s="11"/>
      <c r="K490" s="11"/>
      <c r="N490" s="38"/>
      <c r="O490" s="38"/>
      <c r="AMI490"/>
      <c r="AMJ490"/>
    </row>
    <row r="491" spans="2:1024" s="36" customFormat="1" x14ac:dyDescent="0.25">
      <c r="B491" s="5"/>
      <c r="C491" s="6"/>
      <c r="D491" s="5"/>
      <c r="E491" s="7"/>
      <c r="F491" s="8"/>
      <c r="G491" s="9"/>
      <c r="H491" s="10"/>
      <c r="I491" s="11"/>
      <c r="J491" s="11"/>
      <c r="K491" s="11"/>
      <c r="N491" s="38"/>
      <c r="O491" s="38"/>
      <c r="AMI491"/>
      <c r="AMJ491"/>
    </row>
    <row r="492" spans="2:1024" s="36" customFormat="1" x14ac:dyDescent="0.25">
      <c r="B492" s="5"/>
      <c r="C492" s="6"/>
      <c r="D492" s="5"/>
      <c r="E492" s="7"/>
      <c r="F492" s="8"/>
      <c r="G492" s="9"/>
      <c r="H492" s="10"/>
      <c r="I492" s="11"/>
      <c r="J492" s="11"/>
      <c r="K492" s="11"/>
      <c r="N492" s="38"/>
      <c r="O492" s="38"/>
      <c r="AMI492"/>
      <c r="AMJ492"/>
    </row>
    <row r="493" spans="2:1024" s="36" customFormat="1" x14ac:dyDescent="0.25">
      <c r="B493" s="5"/>
      <c r="C493" s="6"/>
      <c r="D493" s="5"/>
      <c r="E493" s="7"/>
      <c r="F493" s="8"/>
      <c r="G493" s="9"/>
      <c r="H493" s="10"/>
      <c r="I493" s="11"/>
      <c r="J493" s="11"/>
      <c r="K493" s="11"/>
      <c r="N493" s="38"/>
      <c r="O493" s="38"/>
      <c r="AMI493"/>
      <c r="AMJ493"/>
    </row>
    <row r="494" spans="2:1024" s="36" customFormat="1" x14ac:dyDescent="0.25">
      <c r="B494" s="5"/>
      <c r="C494" s="6"/>
      <c r="D494" s="5"/>
      <c r="E494" s="7"/>
      <c r="F494" s="8"/>
      <c r="G494" s="9"/>
      <c r="H494" s="10"/>
      <c r="I494" s="11"/>
      <c r="J494" s="11"/>
      <c r="K494" s="11"/>
      <c r="N494" s="38"/>
      <c r="O494" s="38"/>
      <c r="AMI494"/>
      <c r="AMJ494"/>
    </row>
    <row r="495" spans="2:1024" s="36" customFormat="1" x14ac:dyDescent="0.25">
      <c r="B495" s="5"/>
      <c r="C495" s="6"/>
      <c r="D495" s="5"/>
      <c r="E495" s="7"/>
      <c r="F495" s="8"/>
      <c r="G495" s="9"/>
      <c r="H495" s="10"/>
      <c r="I495" s="11"/>
      <c r="J495" s="11"/>
      <c r="K495" s="11"/>
      <c r="N495" s="38"/>
      <c r="O495" s="38"/>
      <c r="AMI495"/>
      <c r="AMJ495"/>
    </row>
    <row r="496" spans="2:1024" s="36" customFormat="1" x14ac:dyDescent="0.25">
      <c r="B496" s="5"/>
      <c r="C496" s="6"/>
      <c r="D496" s="5"/>
      <c r="E496" s="7"/>
      <c r="F496" s="8"/>
      <c r="G496" s="9"/>
      <c r="H496" s="10"/>
      <c r="I496" s="11"/>
      <c r="J496" s="11"/>
      <c r="K496" s="11"/>
      <c r="N496" s="38"/>
      <c r="O496" s="38"/>
      <c r="AMI496"/>
      <c r="AMJ496"/>
    </row>
    <row r="497" spans="2:1024" s="36" customFormat="1" x14ac:dyDescent="0.25">
      <c r="B497" s="5"/>
      <c r="C497" s="6"/>
      <c r="D497" s="5"/>
      <c r="E497" s="7"/>
      <c r="F497" s="8"/>
      <c r="G497" s="9"/>
      <c r="H497" s="10"/>
      <c r="I497" s="11"/>
      <c r="J497" s="11"/>
      <c r="K497" s="11"/>
      <c r="N497" s="38"/>
      <c r="O497" s="38"/>
      <c r="AMI497"/>
      <c r="AMJ497"/>
    </row>
    <row r="498" spans="2:1024" s="36" customFormat="1" x14ac:dyDescent="0.25">
      <c r="B498" s="5"/>
      <c r="C498" s="6"/>
      <c r="D498" s="5"/>
      <c r="E498" s="7"/>
      <c r="F498" s="8"/>
      <c r="G498" s="9"/>
      <c r="H498" s="10"/>
      <c r="I498" s="11"/>
      <c r="J498" s="11"/>
      <c r="K498" s="11"/>
      <c r="N498" s="38"/>
      <c r="O498" s="38"/>
      <c r="AMI498"/>
      <c r="AMJ498"/>
    </row>
    <row r="499" spans="2:1024" s="36" customFormat="1" x14ac:dyDescent="0.25">
      <c r="B499" s="5"/>
      <c r="C499" s="6"/>
      <c r="D499" s="5"/>
      <c r="E499" s="7"/>
      <c r="F499" s="8"/>
      <c r="G499" s="9"/>
      <c r="H499" s="10"/>
      <c r="I499" s="11"/>
      <c r="J499" s="11"/>
      <c r="K499" s="11"/>
      <c r="N499" s="38"/>
      <c r="O499" s="38"/>
      <c r="AMI499"/>
      <c r="AMJ499"/>
    </row>
    <row r="500" spans="2:1024" s="36" customFormat="1" x14ac:dyDescent="0.25">
      <c r="B500" s="5"/>
      <c r="C500" s="6"/>
      <c r="D500" s="5"/>
      <c r="E500" s="7"/>
      <c r="F500" s="8"/>
      <c r="G500" s="9"/>
      <c r="H500" s="10"/>
      <c r="I500" s="11"/>
      <c r="J500" s="11"/>
      <c r="K500" s="11"/>
      <c r="N500" s="38"/>
      <c r="O500" s="38"/>
      <c r="AMI500"/>
      <c r="AMJ500"/>
    </row>
    <row r="501" spans="2:1024" s="36" customFormat="1" x14ac:dyDescent="0.25">
      <c r="B501" s="5"/>
      <c r="C501" s="6"/>
      <c r="D501" s="5"/>
      <c r="E501" s="7"/>
      <c r="F501" s="8"/>
      <c r="G501" s="9"/>
      <c r="H501" s="10"/>
      <c r="I501" s="11"/>
      <c r="J501" s="11"/>
      <c r="K501" s="11"/>
      <c r="N501" s="38"/>
      <c r="O501" s="38"/>
      <c r="AMI501"/>
      <c r="AMJ501"/>
    </row>
    <row r="502" spans="2:1024" s="36" customFormat="1" x14ac:dyDescent="0.25">
      <c r="B502" s="5"/>
      <c r="C502" s="6"/>
      <c r="D502" s="5"/>
      <c r="E502" s="7"/>
      <c r="F502" s="8"/>
      <c r="G502" s="9"/>
      <c r="H502" s="10"/>
      <c r="I502" s="11"/>
      <c r="J502" s="11"/>
      <c r="K502" s="11"/>
      <c r="N502" s="38"/>
      <c r="O502" s="38"/>
      <c r="AMI502"/>
      <c r="AMJ502"/>
    </row>
    <row r="503" spans="2:1024" s="36" customFormat="1" x14ac:dyDescent="0.25">
      <c r="B503" s="5"/>
      <c r="C503" s="6"/>
      <c r="D503" s="5"/>
      <c r="E503" s="7"/>
      <c r="F503" s="8"/>
      <c r="G503" s="9"/>
      <c r="H503" s="10"/>
      <c r="I503" s="11"/>
      <c r="J503" s="11"/>
      <c r="K503" s="11"/>
      <c r="N503" s="38"/>
      <c r="O503" s="38"/>
      <c r="AMI503"/>
      <c r="AMJ503"/>
    </row>
    <row r="504" spans="2:1024" s="36" customFormat="1" x14ac:dyDescent="0.25">
      <c r="B504" s="5"/>
      <c r="C504" s="6"/>
      <c r="D504" s="5"/>
      <c r="E504" s="7"/>
      <c r="F504" s="8"/>
      <c r="G504" s="9"/>
      <c r="H504" s="10"/>
      <c r="I504" s="11"/>
      <c r="J504" s="11"/>
      <c r="K504" s="11"/>
      <c r="N504" s="38"/>
      <c r="O504" s="38"/>
      <c r="AMI504"/>
      <c r="AMJ504"/>
    </row>
    <row r="505" spans="2:1024" s="36" customFormat="1" x14ac:dyDescent="0.25">
      <c r="B505" s="5"/>
      <c r="C505" s="6"/>
      <c r="D505" s="5"/>
      <c r="E505" s="7"/>
      <c r="F505" s="8"/>
      <c r="G505" s="9"/>
      <c r="H505" s="10"/>
      <c r="I505" s="11"/>
      <c r="J505" s="11"/>
      <c r="K505" s="11"/>
      <c r="N505" s="38"/>
      <c r="O505" s="38"/>
      <c r="AMI505"/>
      <c r="AMJ505"/>
    </row>
    <row r="506" spans="2:1024" s="36" customFormat="1" x14ac:dyDescent="0.25">
      <c r="B506" s="5"/>
      <c r="C506" s="6"/>
      <c r="D506" s="5"/>
      <c r="E506" s="7"/>
      <c r="F506" s="8"/>
      <c r="G506" s="9"/>
      <c r="H506" s="10"/>
      <c r="I506" s="11"/>
      <c r="J506" s="11"/>
      <c r="K506" s="11"/>
      <c r="N506" s="38"/>
      <c r="O506" s="38"/>
      <c r="AMI506"/>
      <c r="AMJ506"/>
    </row>
    <row r="507" spans="2:1024" s="36" customFormat="1" x14ac:dyDescent="0.25">
      <c r="B507" s="5"/>
      <c r="C507" s="6"/>
      <c r="D507" s="5"/>
      <c r="E507" s="7"/>
      <c r="F507" s="8"/>
      <c r="G507" s="9"/>
      <c r="H507" s="10"/>
      <c r="I507" s="11"/>
      <c r="J507" s="11"/>
      <c r="K507" s="11"/>
      <c r="N507" s="38"/>
      <c r="O507" s="38"/>
      <c r="AMI507"/>
      <c r="AMJ507"/>
    </row>
    <row r="508" spans="2:1024" s="36" customFormat="1" x14ac:dyDescent="0.25">
      <c r="B508" s="5"/>
      <c r="C508" s="6"/>
      <c r="D508" s="5"/>
      <c r="E508" s="7"/>
      <c r="F508" s="8"/>
      <c r="G508" s="9"/>
      <c r="H508" s="10"/>
      <c r="I508" s="11"/>
      <c r="J508" s="11"/>
      <c r="K508" s="11"/>
      <c r="N508" s="38"/>
      <c r="O508" s="38"/>
      <c r="AMI508"/>
      <c r="AMJ508"/>
    </row>
    <row r="509" spans="2:1024" s="36" customFormat="1" x14ac:dyDescent="0.25">
      <c r="B509" s="5"/>
      <c r="C509" s="6"/>
      <c r="D509" s="5"/>
      <c r="E509" s="7"/>
      <c r="F509" s="8"/>
      <c r="G509" s="9"/>
      <c r="H509" s="10"/>
      <c r="I509" s="11"/>
      <c r="J509" s="11"/>
      <c r="K509" s="11"/>
      <c r="N509" s="38"/>
      <c r="O509" s="38"/>
      <c r="AMI509"/>
      <c r="AMJ509"/>
    </row>
    <row r="510" spans="2:1024" s="36" customFormat="1" x14ac:dyDescent="0.25">
      <c r="B510" s="5"/>
      <c r="C510" s="6"/>
      <c r="D510" s="5"/>
      <c r="E510" s="7"/>
      <c r="F510" s="8"/>
      <c r="G510" s="9"/>
      <c r="H510" s="10"/>
      <c r="I510" s="11"/>
      <c r="J510" s="11"/>
      <c r="K510" s="11"/>
      <c r="N510" s="38"/>
      <c r="O510" s="38"/>
      <c r="AMI510"/>
      <c r="AMJ510"/>
    </row>
    <row r="511" spans="2:1024" s="36" customFormat="1" x14ac:dyDescent="0.25">
      <c r="B511" s="5"/>
      <c r="C511" s="6"/>
      <c r="D511" s="5"/>
      <c r="E511" s="7"/>
      <c r="F511" s="8"/>
      <c r="G511" s="9"/>
      <c r="H511" s="10"/>
      <c r="I511" s="11"/>
      <c r="J511" s="11"/>
      <c r="K511" s="11"/>
      <c r="N511" s="38"/>
      <c r="O511" s="38"/>
      <c r="AMI511"/>
      <c r="AMJ511"/>
    </row>
    <row r="512" spans="2:1024" s="36" customFormat="1" x14ac:dyDescent="0.25">
      <c r="B512" s="5"/>
      <c r="C512" s="6"/>
      <c r="D512" s="5"/>
      <c r="E512" s="7"/>
      <c r="F512" s="8"/>
      <c r="G512" s="9"/>
      <c r="H512" s="10"/>
      <c r="I512" s="11"/>
      <c r="J512" s="11"/>
      <c r="K512" s="11"/>
      <c r="N512" s="38"/>
      <c r="O512" s="38"/>
      <c r="AMI512"/>
      <c r="AMJ512"/>
    </row>
    <row r="513" spans="2:1024" s="36" customFormat="1" x14ac:dyDescent="0.25">
      <c r="B513" s="5"/>
      <c r="C513" s="6"/>
      <c r="D513" s="5"/>
      <c r="E513" s="7"/>
      <c r="F513" s="8"/>
      <c r="G513" s="9"/>
      <c r="H513" s="10"/>
      <c r="I513" s="11"/>
      <c r="J513" s="11"/>
      <c r="K513" s="11"/>
      <c r="N513" s="38"/>
      <c r="O513" s="38"/>
      <c r="AMI513"/>
      <c r="AMJ513"/>
    </row>
    <row r="514" spans="2:1024" s="36" customFormat="1" x14ac:dyDescent="0.25">
      <c r="B514" s="5"/>
      <c r="C514" s="6"/>
      <c r="D514" s="5"/>
      <c r="E514" s="7"/>
      <c r="F514" s="8"/>
      <c r="G514" s="9"/>
      <c r="H514" s="10"/>
      <c r="I514" s="11"/>
      <c r="J514" s="11"/>
      <c r="K514" s="11"/>
      <c r="N514" s="38"/>
      <c r="O514" s="38"/>
      <c r="AMI514"/>
      <c r="AMJ514"/>
    </row>
    <row r="515" spans="2:1024" s="36" customFormat="1" x14ac:dyDescent="0.25">
      <c r="B515" s="5"/>
      <c r="C515" s="6"/>
      <c r="D515" s="5"/>
      <c r="E515" s="7"/>
      <c r="F515" s="8"/>
      <c r="G515" s="9"/>
      <c r="H515" s="10"/>
      <c r="I515" s="11"/>
      <c r="J515" s="11"/>
      <c r="K515" s="11"/>
      <c r="N515" s="38"/>
      <c r="O515" s="38"/>
      <c r="AMI515"/>
      <c r="AMJ515"/>
    </row>
    <row r="516" spans="2:1024" s="36" customFormat="1" x14ac:dyDescent="0.25">
      <c r="B516" s="5"/>
      <c r="C516" s="6"/>
      <c r="D516" s="5"/>
      <c r="E516" s="7"/>
      <c r="F516" s="8"/>
      <c r="G516" s="9"/>
      <c r="H516" s="10"/>
      <c r="I516" s="11"/>
      <c r="J516" s="11"/>
      <c r="K516" s="11"/>
      <c r="N516" s="38"/>
      <c r="O516" s="38"/>
      <c r="AMI516"/>
      <c r="AMJ516"/>
    </row>
    <row r="517" spans="2:1024" s="36" customFormat="1" x14ac:dyDescent="0.25">
      <c r="B517" s="5"/>
      <c r="C517" s="6"/>
      <c r="D517" s="5"/>
      <c r="E517" s="7"/>
      <c r="F517" s="8"/>
      <c r="G517" s="9"/>
      <c r="H517" s="10"/>
      <c r="I517" s="11"/>
      <c r="J517" s="11"/>
      <c r="K517" s="11"/>
      <c r="N517" s="38"/>
      <c r="O517" s="38"/>
      <c r="AMI517"/>
      <c r="AMJ517"/>
    </row>
    <row r="518" spans="2:1024" s="36" customFormat="1" x14ac:dyDescent="0.25">
      <c r="B518" s="5"/>
      <c r="C518" s="6"/>
      <c r="D518" s="5"/>
      <c r="E518" s="7"/>
      <c r="F518" s="8"/>
      <c r="G518" s="9"/>
      <c r="H518" s="10"/>
      <c r="I518" s="11"/>
      <c r="J518" s="11"/>
      <c r="K518" s="11"/>
      <c r="N518" s="38"/>
      <c r="O518" s="38"/>
      <c r="AMI518"/>
      <c r="AMJ518"/>
    </row>
    <row r="519" spans="2:1024" s="36" customFormat="1" x14ac:dyDescent="0.25">
      <c r="B519" s="5"/>
      <c r="C519" s="6"/>
      <c r="D519" s="5"/>
      <c r="E519" s="7"/>
      <c r="F519" s="8"/>
      <c r="G519" s="9"/>
      <c r="H519" s="10"/>
      <c r="I519" s="11"/>
      <c r="J519" s="11"/>
      <c r="K519" s="11"/>
      <c r="N519" s="38"/>
      <c r="O519" s="38"/>
      <c r="AMI519"/>
      <c r="AMJ519"/>
    </row>
    <row r="520" spans="2:1024" s="36" customFormat="1" x14ac:dyDescent="0.25">
      <c r="B520" s="5"/>
      <c r="C520" s="6"/>
      <c r="D520" s="5"/>
      <c r="E520" s="7"/>
      <c r="F520" s="8"/>
      <c r="G520" s="9"/>
      <c r="H520" s="10"/>
      <c r="I520" s="11"/>
      <c r="J520" s="11"/>
      <c r="K520" s="11"/>
      <c r="N520" s="38"/>
      <c r="O520" s="38"/>
      <c r="AMI520"/>
      <c r="AMJ520"/>
    </row>
    <row r="521" spans="2:1024" s="36" customFormat="1" x14ac:dyDescent="0.25">
      <c r="B521" s="5"/>
      <c r="C521" s="6"/>
      <c r="D521" s="5"/>
      <c r="E521" s="7"/>
      <c r="F521" s="8"/>
      <c r="G521" s="9"/>
      <c r="H521" s="10"/>
      <c r="I521" s="11"/>
      <c r="J521" s="11"/>
      <c r="K521" s="11"/>
      <c r="N521" s="38"/>
      <c r="O521" s="38"/>
      <c r="AMI521"/>
      <c r="AMJ521"/>
    </row>
    <row r="522" spans="2:1024" s="36" customFormat="1" x14ac:dyDescent="0.25">
      <c r="B522" s="5"/>
      <c r="C522" s="6"/>
      <c r="D522" s="5"/>
      <c r="E522" s="7"/>
      <c r="F522" s="8"/>
      <c r="G522" s="9"/>
      <c r="H522" s="10"/>
      <c r="I522" s="11"/>
      <c r="J522" s="11"/>
      <c r="K522" s="11"/>
      <c r="N522" s="38"/>
      <c r="O522" s="38"/>
      <c r="AMI522"/>
      <c r="AMJ522"/>
    </row>
    <row r="523" spans="2:1024" s="36" customFormat="1" x14ac:dyDescent="0.25">
      <c r="B523" s="5"/>
      <c r="C523" s="6"/>
      <c r="D523" s="5"/>
      <c r="E523" s="7"/>
      <c r="F523" s="8"/>
      <c r="G523" s="9"/>
      <c r="H523" s="10"/>
      <c r="I523" s="11"/>
      <c r="J523" s="11"/>
      <c r="K523" s="11"/>
      <c r="N523" s="38"/>
      <c r="O523" s="38"/>
      <c r="AMI523"/>
      <c r="AMJ523"/>
    </row>
    <row r="524" spans="2:1024" s="36" customFormat="1" x14ac:dyDescent="0.25">
      <c r="B524" s="5"/>
      <c r="C524" s="6"/>
      <c r="D524" s="5"/>
      <c r="E524" s="7"/>
      <c r="F524" s="8"/>
      <c r="G524" s="9"/>
      <c r="H524" s="10"/>
      <c r="I524" s="11"/>
      <c r="J524" s="11"/>
      <c r="K524" s="11"/>
      <c r="N524" s="38"/>
      <c r="O524" s="38"/>
      <c r="AMI524"/>
      <c r="AMJ524"/>
    </row>
    <row r="525" spans="2:1024" s="36" customFormat="1" x14ac:dyDescent="0.25">
      <c r="B525" s="5"/>
      <c r="C525" s="6"/>
      <c r="D525" s="5"/>
      <c r="E525" s="7"/>
      <c r="F525" s="8"/>
      <c r="G525" s="9"/>
      <c r="H525" s="10"/>
      <c r="I525" s="11"/>
      <c r="J525" s="11"/>
      <c r="K525" s="11"/>
      <c r="N525" s="38"/>
      <c r="O525" s="38"/>
      <c r="AMI525"/>
      <c r="AMJ525"/>
    </row>
    <row r="526" spans="2:1024" s="36" customFormat="1" x14ac:dyDescent="0.25">
      <c r="B526" s="5"/>
      <c r="C526" s="6"/>
      <c r="D526" s="5"/>
      <c r="E526" s="7"/>
      <c r="F526" s="8"/>
      <c r="G526" s="9"/>
      <c r="H526" s="10"/>
      <c r="I526" s="11"/>
      <c r="J526" s="11"/>
      <c r="K526" s="11"/>
      <c r="N526" s="38"/>
      <c r="O526" s="38"/>
      <c r="AMI526"/>
      <c r="AMJ526"/>
    </row>
    <row r="527" spans="2:1024" s="36" customFormat="1" x14ac:dyDescent="0.25">
      <c r="B527" s="5"/>
      <c r="C527" s="6"/>
      <c r="D527" s="5"/>
      <c r="E527" s="7"/>
      <c r="F527" s="8"/>
      <c r="G527" s="9"/>
      <c r="H527" s="10"/>
      <c r="I527" s="11"/>
      <c r="J527" s="11"/>
      <c r="K527" s="11"/>
      <c r="N527" s="38"/>
      <c r="O527" s="38"/>
      <c r="AMI527"/>
      <c r="AMJ527"/>
    </row>
    <row r="528" spans="2:1024" s="36" customFormat="1" x14ac:dyDescent="0.25">
      <c r="B528" s="5"/>
      <c r="C528" s="6"/>
      <c r="D528" s="5"/>
      <c r="E528" s="7"/>
      <c r="F528" s="8"/>
      <c r="G528" s="9"/>
      <c r="H528" s="10"/>
      <c r="I528" s="11"/>
      <c r="J528" s="11"/>
      <c r="K528" s="11"/>
      <c r="N528" s="38"/>
      <c r="O528" s="38"/>
      <c r="AMI528"/>
      <c r="AMJ528"/>
    </row>
    <row r="529" spans="2:1024" s="36" customFormat="1" x14ac:dyDescent="0.25">
      <c r="B529" s="5"/>
      <c r="C529" s="6"/>
      <c r="D529" s="5"/>
      <c r="E529" s="7"/>
      <c r="F529" s="8"/>
      <c r="G529" s="9"/>
      <c r="H529" s="10"/>
      <c r="I529" s="11"/>
      <c r="J529" s="11"/>
      <c r="K529" s="11"/>
      <c r="N529" s="38"/>
      <c r="O529" s="38"/>
      <c r="AMI529"/>
      <c r="AMJ529"/>
    </row>
    <row r="530" spans="2:1024" s="36" customFormat="1" x14ac:dyDescent="0.25">
      <c r="B530" s="5"/>
      <c r="C530" s="6"/>
      <c r="D530" s="5"/>
      <c r="E530" s="7"/>
      <c r="F530" s="8"/>
      <c r="G530" s="9"/>
      <c r="H530" s="10"/>
      <c r="I530" s="11"/>
      <c r="J530" s="11"/>
      <c r="K530" s="11"/>
      <c r="N530" s="38"/>
      <c r="O530" s="38"/>
      <c r="AMI530"/>
      <c r="AMJ530"/>
    </row>
    <row r="531" spans="2:1024" s="36" customFormat="1" x14ac:dyDescent="0.25">
      <c r="B531" s="5"/>
      <c r="C531" s="6"/>
      <c r="D531" s="5"/>
      <c r="E531" s="7"/>
      <c r="F531" s="8"/>
      <c r="G531" s="9"/>
      <c r="H531" s="10"/>
      <c r="I531" s="11"/>
      <c r="J531" s="11"/>
      <c r="K531" s="11"/>
      <c r="N531" s="38"/>
      <c r="O531" s="38"/>
      <c r="AMI531"/>
      <c r="AMJ531"/>
    </row>
    <row r="532" spans="2:1024" s="36" customFormat="1" x14ac:dyDescent="0.25">
      <c r="B532" s="5"/>
      <c r="C532" s="6"/>
      <c r="D532" s="5"/>
      <c r="E532" s="7"/>
      <c r="F532" s="8"/>
      <c r="G532" s="9"/>
      <c r="H532" s="10"/>
      <c r="I532" s="11"/>
      <c r="J532" s="11"/>
      <c r="K532" s="11"/>
      <c r="N532" s="38"/>
      <c r="O532" s="38"/>
      <c r="AMI532"/>
      <c r="AMJ532"/>
    </row>
    <row r="533" spans="2:1024" s="36" customFormat="1" x14ac:dyDescent="0.25">
      <c r="B533" s="5"/>
      <c r="C533" s="6"/>
      <c r="D533" s="5"/>
      <c r="E533" s="7"/>
      <c r="F533" s="8"/>
      <c r="G533" s="9"/>
      <c r="H533" s="10"/>
      <c r="I533" s="11"/>
      <c r="J533" s="11"/>
      <c r="K533" s="11"/>
      <c r="N533" s="38"/>
      <c r="O533" s="38"/>
      <c r="AMI533"/>
      <c r="AMJ533"/>
    </row>
    <row r="534" spans="2:1024" s="36" customFormat="1" x14ac:dyDescent="0.25">
      <c r="B534" s="5"/>
      <c r="C534" s="6"/>
      <c r="D534" s="5"/>
      <c r="E534" s="7"/>
      <c r="F534" s="8"/>
      <c r="G534" s="9"/>
      <c r="H534" s="10"/>
      <c r="I534" s="11"/>
      <c r="J534" s="11"/>
      <c r="K534" s="11"/>
      <c r="N534" s="38"/>
      <c r="O534" s="38"/>
      <c r="AMI534"/>
      <c r="AMJ534"/>
    </row>
    <row r="535" spans="2:1024" s="36" customFormat="1" x14ac:dyDescent="0.25">
      <c r="B535" s="5"/>
      <c r="C535" s="6"/>
      <c r="D535" s="5"/>
      <c r="E535" s="7"/>
      <c r="F535" s="8"/>
      <c r="G535" s="9"/>
      <c r="H535" s="10"/>
      <c r="I535" s="11"/>
      <c r="J535" s="11"/>
      <c r="K535" s="11"/>
      <c r="N535" s="38"/>
      <c r="O535" s="38"/>
      <c r="AMI535"/>
      <c r="AMJ535"/>
    </row>
    <row r="536" spans="2:1024" s="36" customFormat="1" x14ac:dyDescent="0.25">
      <c r="B536" s="5"/>
      <c r="C536" s="6"/>
      <c r="D536" s="5"/>
      <c r="E536" s="7"/>
      <c r="F536" s="8"/>
      <c r="G536" s="9"/>
      <c r="H536" s="10"/>
      <c r="I536" s="11"/>
      <c r="J536" s="11"/>
      <c r="K536" s="11"/>
      <c r="N536" s="38"/>
      <c r="O536" s="38"/>
      <c r="AMI536"/>
      <c r="AMJ536"/>
    </row>
    <row r="537" spans="2:1024" s="36" customFormat="1" x14ac:dyDescent="0.25">
      <c r="B537" s="5"/>
      <c r="C537" s="6"/>
      <c r="D537" s="5"/>
      <c r="E537" s="7"/>
      <c r="F537" s="8"/>
      <c r="G537" s="9"/>
      <c r="H537" s="10"/>
      <c r="I537" s="11"/>
      <c r="J537" s="11"/>
      <c r="K537" s="11"/>
      <c r="N537" s="38"/>
      <c r="O537" s="38"/>
      <c r="AMI537"/>
      <c r="AMJ537"/>
    </row>
    <row r="538" spans="2:1024" s="36" customFormat="1" x14ac:dyDescent="0.25">
      <c r="B538" s="5"/>
      <c r="C538" s="6"/>
      <c r="D538" s="5"/>
      <c r="E538" s="7"/>
      <c r="F538" s="8"/>
      <c r="G538" s="9"/>
      <c r="H538" s="10"/>
      <c r="I538" s="11"/>
      <c r="J538" s="11"/>
      <c r="K538" s="11"/>
      <c r="N538" s="38"/>
      <c r="O538" s="38"/>
      <c r="AMI538"/>
      <c r="AMJ538"/>
    </row>
    <row r="539" spans="2:1024" s="36" customFormat="1" x14ac:dyDescent="0.25">
      <c r="B539" s="5"/>
      <c r="C539" s="6"/>
      <c r="D539" s="5"/>
      <c r="E539" s="7"/>
      <c r="F539" s="8"/>
      <c r="G539" s="9"/>
      <c r="H539" s="10"/>
      <c r="I539" s="11"/>
      <c r="J539" s="11"/>
      <c r="K539" s="11"/>
      <c r="N539" s="38"/>
      <c r="O539" s="38"/>
      <c r="AMI539"/>
      <c r="AMJ539"/>
    </row>
    <row r="540" spans="2:1024" s="36" customFormat="1" x14ac:dyDescent="0.25">
      <c r="B540" s="5"/>
      <c r="C540" s="6"/>
      <c r="D540" s="5"/>
      <c r="E540" s="7"/>
      <c r="F540" s="8"/>
      <c r="G540" s="9"/>
      <c r="H540" s="10"/>
      <c r="I540" s="11"/>
      <c r="J540" s="11"/>
      <c r="K540" s="11"/>
      <c r="N540" s="38"/>
      <c r="O540" s="38"/>
      <c r="AMI540"/>
      <c r="AMJ540"/>
    </row>
    <row r="541" spans="2:1024" s="36" customFormat="1" x14ac:dyDescent="0.25">
      <c r="B541" s="5"/>
      <c r="C541" s="6"/>
      <c r="D541" s="5"/>
      <c r="E541" s="7"/>
      <c r="F541" s="8"/>
      <c r="G541" s="9"/>
      <c r="H541" s="10"/>
      <c r="I541" s="11"/>
      <c r="J541" s="11"/>
      <c r="K541" s="11"/>
      <c r="N541" s="38"/>
      <c r="O541" s="38"/>
      <c r="AMI541"/>
      <c r="AMJ541"/>
    </row>
    <row r="542" spans="2:1024" s="36" customFormat="1" x14ac:dyDescent="0.25">
      <c r="B542" s="5"/>
      <c r="C542" s="6"/>
      <c r="D542" s="5"/>
      <c r="E542" s="7"/>
      <c r="F542" s="8"/>
      <c r="G542" s="9"/>
      <c r="H542" s="10"/>
      <c r="I542" s="11"/>
      <c r="J542" s="11"/>
      <c r="K542" s="11"/>
      <c r="N542" s="38"/>
      <c r="O542" s="38"/>
      <c r="AMI542"/>
      <c r="AMJ542"/>
    </row>
    <row r="543" spans="2:1024" s="36" customFormat="1" x14ac:dyDescent="0.25">
      <c r="B543" s="5"/>
      <c r="C543" s="6"/>
      <c r="D543" s="5"/>
      <c r="E543" s="7"/>
      <c r="F543" s="8"/>
      <c r="G543" s="9"/>
      <c r="H543" s="10"/>
      <c r="I543" s="11"/>
      <c r="J543" s="11"/>
      <c r="K543" s="11"/>
      <c r="N543" s="38"/>
      <c r="O543" s="38"/>
      <c r="AMI543"/>
      <c r="AMJ543"/>
    </row>
    <row r="544" spans="2:1024" s="36" customFormat="1" x14ac:dyDescent="0.25">
      <c r="B544" s="5"/>
      <c r="C544" s="6"/>
      <c r="D544" s="5"/>
      <c r="E544" s="7"/>
      <c r="F544" s="8"/>
      <c r="G544" s="9"/>
      <c r="H544" s="10"/>
      <c r="I544" s="11"/>
      <c r="J544" s="11"/>
      <c r="K544" s="11"/>
      <c r="N544" s="38"/>
      <c r="O544" s="38"/>
      <c r="AMI544"/>
      <c r="AMJ544"/>
    </row>
    <row r="545" spans="2:1024" s="36" customFormat="1" x14ac:dyDescent="0.25">
      <c r="B545" s="5"/>
      <c r="C545" s="6"/>
      <c r="D545" s="5"/>
      <c r="E545" s="7"/>
      <c r="F545" s="8"/>
      <c r="G545" s="9"/>
      <c r="H545" s="10"/>
      <c r="I545" s="11"/>
      <c r="J545" s="11"/>
      <c r="K545" s="11"/>
      <c r="N545" s="38"/>
      <c r="O545" s="38"/>
      <c r="AMI545"/>
      <c r="AMJ545"/>
    </row>
    <row r="546" spans="2:1024" s="36" customFormat="1" x14ac:dyDescent="0.25">
      <c r="B546" s="5"/>
      <c r="C546" s="6"/>
      <c r="D546" s="5"/>
      <c r="E546" s="7"/>
      <c r="F546" s="8"/>
      <c r="G546" s="9"/>
      <c r="H546" s="10"/>
      <c r="I546" s="11"/>
      <c r="J546" s="11"/>
      <c r="K546" s="11"/>
      <c r="N546" s="38"/>
      <c r="O546" s="38"/>
      <c r="AMI546"/>
      <c r="AMJ546"/>
    </row>
    <row r="547" spans="2:1024" s="36" customFormat="1" x14ac:dyDescent="0.25">
      <c r="B547" s="5"/>
      <c r="C547" s="6"/>
      <c r="D547" s="5"/>
      <c r="E547" s="7"/>
      <c r="F547" s="8"/>
      <c r="G547" s="9"/>
      <c r="H547" s="10"/>
      <c r="I547" s="11"/>
      <c r="J547" s="11"/>
      <c r="K547" s="11"/>
      <c r="N547" s="38"/>
      <c r="O547" s="38"/>
      <c r="AMI547"/>
      <c r="AMJ547"/>
    </row>
    <row r="548" spans="2:1024" s="36" customFormat="1" x14ac:dyDescent="0.25">
      <c r="B548" s="5"/>
      <c r="C548" s="6"/>
      <c r="D548" s="5"/>
      <c r="E548" s="7"/>
      <c r="F548" s="8"/>
      <c r="G548" s="9"/>
      <c r="H548" s="10"/>
      <c r="I548" s="11"/>
      <c r="J548" s="11"/>
      <c r="K548" s="11"/>
      <c r="N548" s="38"/>
      <c r="O548" s="38"/>
      <c r="AMI548"/>
      <c r="AMJ548"/>
    </row>
    <row r="549" spans="2:1024" s="36" customFormat="1" x14ac:dyDescent="0.25">
      <c r="B549" s="5"/>
      <c r="C549" s="6"/>
      <c r="D549" s="5"/>
      <c r="E549" s="7"/>
      <c r="F549" s="8"/>
      <c r="G549" s="9"/>
      <c r="H549" s="10"/>
      <c r="I549" s="11"/>
      <c r="J549" s="11"/>
      <c r="K549" s="11"/>
      <c r="N549" s="38"/>
      <c r="O549" s="38"/>
      <c r="AMI549"/>
      <c r="AMJ549"/>
    </row>
    <row r="550" spans="2:1024" s="36" customFormat="1" x14ac:dyDescent="0.25">
      <c r="B550" s="5"/>
      <c r="C550" s="6"/>
      <c r="D550" s="5"/>
      <c r="E550" s="7"/>
      <c r="F550" s="8"/>
      <c r="G550" s="9"/>
      <c r="H550" s="10"/>
      <c r="I550" s="11"/>
      <c r="J550" s="11"/>
      <c r="K550" s="11"/>
      <c r="N550" s="38"/>
      <c r="O550" s="38"/>
      <c r="AMI550"/>
      <c r="AMJ550"/>
    </row>
    <row r="551" spans="2:1024" s="36" customFormat="1" x14ac:dyDescent="0.25">
      <c r="B551" s="5"/>
      <c r="C551" s="6"/>
      <c r="D551" s="5"/>
      <c r="E551" s="7"/>
      <c r="F551" s="8"/>
      <c r="G551" s="9"/>
      <c r="H551" s="10"/>
      <c r="I551" s="11"/>
      <c r="J551" s="11"/>
      <c r="K551" s="11"/>
      <c r="N551" s="38"/>
      <c r="O551" s="38"/>
      <c r="AMI551"/>
      <c r="AMJ551"/>
    </row>
    <row r="552" spans="2:1024" s="36" customFormat="1" x14ac:dyDescent="0.25">
      <c r="B552" s="5"/>
      <c r="C552" s="6"/>
      <c r="D552" s="5"/>
      <c r="E552" s="7"/>
      <c r="F552" s="8"/>
      <c r="G552" s="9"/>
      <c r="H552" s="10"/>
      <c r="I552" s="11"/>
      <c r="J552" s="11"/>
      <c r="K552" s="11"/>
      <c r="N552" s="38"/>
      <c r="O552" s="38"/>
      <c r="AMI552"/>
      <c r="AMJ552"/>
    </row>
    <row r="553" spans="2:1024" s="36" customFormat="1" x14ac:dyDescent="0.25">
      <c r="B553" s="5"/>
      <c r="C553" s="6"/>
      <c r="D553" s="5"/>
      <c r="E553" s="7"/>
      <c r="F553" s="8"/>
      <c r="G553" s="9"/>
      <c r="H553" s="10"/>
      <c r="I553" s="11"/>
      <c r="J553" s="11"/>
      <c r="K553" s="11"/>
      <c r="N553" s="38"/>
      <c r="O553" s="38"/>
      <c r="AMI553"/>
      <c r="AMJ553"/>
    </row>
    <row r="554" spans="2:1024" s="36" customFormat="1" x14ac:dyDescent="0.25">
      <c r="B554" s="5"/>
      <c r="C554" s="6"/>
      <c r="D554" s="5"/>
      <c r="E554" s="7"/>
      <c r="F554" s="8"/>
      <c r="G554" s="9"/>
      <c r="H554" s="10"/>
      <c r="I554" s="11"/>
      <c r="J554" s="11"/>
      <c r="K554" s="11"/>
      <c r="N554" s="38"/>
      <c r="O554" s="38"/>
      <c r="AMI554"/>
      <c r="AMJ554"/>
    </row>
    <row r="555" spans="2:1024" s="36" customFormat="1" x14ac:dyDescent="0.25">
      <c r="B555" s="5"/>
      <c r="C555" s="6"/>
      <c r="D555" s="5"/>
      <c r="E555" s="7"/>
      <c r="F555" s="8"/>
      <c r="G555" s="9"/>
      <c r="H555" s="10"/>
      <c r="I555" s="11"/>
      <c r="J555" s="11"/>
      <c r="K555" s="11"/>
      <c r="N555" s="38"/>
      <c r="O555" s="38"/>
      <c r="AMI555"/>
      <c r="AMJ555"/>
    </row>
    <row r="556" spans="2:1024" s="36" customFormat="1" x14ac:dyDescent="0.25">
      <c r="B556" s="5"/>
      <c r="C556" s="6"/>
      <c r="D556" s="5"/>
      <c r="E556" s="7"/>
      <c r="F556" s="8"/>
      <c r="G556" s="9"/>
      <c r="H556" s="10"/>
      <c r="I556" s="11"/>
      <c r="J556" s="11"/>
      <c r="K556" s="11"/>
      <c r="N556" s="38"/>
      <c r="O556" s="38"/>
      <c r="AMI556"/>
      <c r="AMJ556"/>
    </row>
    <row r="557" spans="2:1024" s="36" customFormat="1" x14ac:dyDescent="0.25">
      <c r="B557" s="5"/>
      <c r="C557" s="6"/>
      <c r="D557" s="5"/>
      <c r="E557" s="7"/>
      <c r="F557" s="8"/>
      <c r="G557" s="9"/>
      <c r="H557" s="10"/>
      <c r="I557" s="11"/>
      <c r="J557" s="11"/>
      <c r="K557" s="11"/>
      <c r="N557" s="38"/>
      <c r="O557" s="38"/>
      <c r="AMI557"/>
      <c r="AMJ557"/>
    </row>
    <row r="558" spans="2:1024" s="36" customFormat="1" x14ac:dyDescent="0.25">
      <c r="B558" s="5"/>
      <c r="C558" s="6"/>
      <c r="D558" s="5"/>
      <c r="E558" s="7"/>
      <c r="F558" s="8"/>
      <c r="G558" s="9"/>
      <c r="H558" s="10"/>
      <c r="I558" s="11"/>
      <c r="J558" s="11"/>
      <c r="K558" s="11"/>
      <c r="N558" s="38"/>
      <c r="O558" s="38"/>
      <c r="AMI558"/>
      <c r="AMJ558"/>
    </row>
    <row r="559" spans="2:1024" s="36" customFormat="1" x14ac:dyDescent="0.25">
      <c r="B559" s="5"/>
      <c r="C559" s="6"/>
      <c r="D559" s="5"/>
      <c r="E559" s="7"/>
      <c r="F559" s="8"/>
      <c r="G559" s="9"/>
      <c r="H559" s="10"/>
      <c r="I559" s="11"/>
      <c r="J559" s="11"/>
      <c r="K559" s="11"/>
      <c r="N559" s="38"/>
      <c r="O559" s="38"/>
      <c r="AMI559"/>
      <c r="AMJ559"/>
    </row>
    <row r="560" spans="2:1024" s="36" customFormat="1" x14ac:dyDescent="0.25">
      <c r="B560" s="5"/>
      <c r="C560" s="6"/>
      <c r="D560" s="5"/>
      <c r="E560" s="7"/>
      <c r="F560" s="8"/>
      <c r="G560" s="9"/>
      <c r="H560" s="10"/>
      <c r="I560" s="11"/>
      <c r="J560" s="11"/>
      <c r="K560" s="11"/>
      <c r="N560" s="38"/>
      <c r="O560" s="38"/>
      <c r="AMI560"/>
      <c r="AMJ560"/>
    </row>
    <row r="561" spans="2:1024" s="36" customFormat="1" x14ac:dyDescent="0.25">
      <c r="B561" s="5"/>
      <c r="C561" s="6"/>
      <c r="D561" s="5"/>
      <c r="E561" s="7"/>
      <c r="F561" s="8"/>
      <c r="G561" s="9"/>
      <c r="H561" s="10"/>
      <c r="I561" s="11"/>
      <c r="J561" s="11"/>
      <c r="K561" s="11"/>
      <c r="N561" s="38"/>
      <c r="O561" s="38"/>
      <c r="AMI561"/>
      <c r="AMJ561"/>
    </row>
    <row r="562" spans="2:1024" s="36" customFormat="1" x14ac:dyDescent="0.25">
      <c r="B562" s="5"/>
      <c r="C562" s="6"/>
      <c r="D562" s="5"/>
      <c r="E562" s="7"/>
      <c r="F562" s="8"/>
      <c r="G562" s="9"/>
      <c r="H562" s="10"/>
      <c r="I562" s="11"/>
      <c r="J562" s="11"/>
      <c r="K562" s="11"/>
      <c r="N562" s="38"/>
      <c r="O562" s="38"/>
      <c r="AMI562"/>
      <c r="AMJ562"/>
    </row>
    <row r="563" spans="2:1024" s="36" customFormat="1" x14ac:dyDescent="0.25">
      <c r="B563" s="5"/>
      <c r="C563" s="6"/>
      <c r="D563" s="5"/>
      <c r="E563" s="7"/>
      <c r="F563" s="8"/>
      <c r="G563" s="9"/>
      <c r="H563" s="10"/>
      <c r="I563" s="11"/>
      <c r="J563" s="11"/>
      <c r="K563" s="11"/>
      <c r="N563" s="38"/>
      <c r="O563" s="38"/>
      <c r="AMI563"/>
      <c r="AMJ563"/>
    </row>
    <row r="564" spans="2:1024" s="36" customFormat="1" x14ac:dyDescent="0.25">
      <c r="B564" s="5"/>
      <c r="C564" s="6"/>
      <c r="D564" s="5"/>
      <c r="E564" s="7"/>
      <c r="F564" s="8"/>
      <c r="G564" s="9"/>
      <c r="H564" s="10"/>
      <c r="I564" s="11"/>
      <c r="J564" s="11"/>
      <c r="K564" s="11"/>
      <c r="N564" s="38"/>
      <c r="O564" s="38"/>
      <c r="AMI564"/>
      <c r="AMJ564"/>
    </row>
    <row r="565" spans="2:1024" s="36" customFormat="1" x14ac:dyDescent="0.25">
      <c r="B565" s="5"/>
      <c r="C565" s="6"/>
      <c r="D565" s="5"/>
      <c r="E565" s="7"/>
      <c r="F565" s="8"/>
      <c r="G565" s="9"/>
      <c r="H565" s="10"/>
      <c r="I565" s="11"/>
      <c r="J565" s="11"/>
      <c r="K565" s="11"/>
      <c r="N565" s="38"/>
      <c r="O565" s="38"/>
      <c r="AMI565"/>
      <c r="AMJ565"/>
    </row>
    <row r="566" spans="2:1024" s="36" customFormat="1" x14ac:dyDescent="0.25">
      <c r="B566" s="5"/>
      <c r="C566" s="6"/>
      <c r="D566" s="5"/>
      <c r="E566" s="7"/>
      <c r="F566" s="8"/>
      <c r="G566" s="9"/>
      <c r="H566" s="10"/>
      <c r="I566" s="11"/>
      <c r="J566" s="11"/>
      <c r="K566" s="11"/>
      <c r="N566" s="38"/>
      <c r="O566" s="38"/>
      <c r="AMI566"/>
      <c r="AMJ566"/>
    </row>
    <row r="567" spans="2:1024" s="36" customFormat="1" x14ac:dyDescent="0.25">
      <c r="B567" s="5"/>
      <c r="C567" s="6"/>
      <c r="D567" s="5"/>
      <c r="E567" s="7"/>
      <c r="F567" s="8"/>
      <c r="G567" s="9"/>
      <c r="H567" s="10"/>
      <c r="I567" s="11"/>
      <c r="J567" s="11"/>
      <c r="K567" s="11"/>
      <c r="N567" s="38"/>
      <c r="O567" s="38"/>
      <c r="AMI567"/>
      <c r="AMJ567"/>
    </row>
    <row r="568" spans="2:1024" s="36" customFormat="1" x14ac:dyDescent="0.25">
      <c r="B568" s="5"/>
      <c r="C568" s="6"/>
      <c r="D568" s="5"/>
      <c r="E568" s="7"/>
      <c r="F568" s="8"/>
      <c r="G568" s="9"/>
      <c r="H568" s="10"/>
      <c r="I568" s="11"/>
      <c r="J568" s="11"/>
      <c r="K568" s="11"/>
      <c r="N568" s="38"/>
      <c r="O568" s="38"/>
      <c r="AMI568"/>
      <c r="AMJ568"/>
    </row>
    <row r="569" spans="2:1024" s="36" customFormat="1" x14ac:dyDescent="0.25">
      <c r="B569" s="5"/>
      <c r="C569" s="6"/>
      <c r="D569" s="5"/>
      <c r="E569" s="7"/>
      <c r="F569" s="8"/>
      <c r="G569" s="9"/>
      <c r="H569" s="10"/>
      <c r="I569" s="11"/>
      <c r="J569" s="11"/>
      <c r="K569" s="11"/>
      <c r="N569" s="38"/>
      <c r="O569" s="38"/>
      <c r="AMI569"/>
      <c r="AMJ569"/>
    </row>
    <row r="570" spans="2:1024" s="36" customFormat="1" x14ac:dyDescent="0.25">
      <c r="B570" s="5"/>
      <c r="C570" s="6"/>
      <c r="D570" s="5"/>
      <c r="E570" s="7"/>
      <c r="F570" s="8"/>
      <c r="G570" s="9"/>
      <c r="H570" s="10"/>
      <c r="I570" s="11"/>
      <c r="J570" s="11"/>
      <c r="K570" s="11"/>
      <c r="N570" s="38"/>
      <c r="O570" s="38"/>
      <c r="AMI570"/>
      <c r="AMJ570"/>
    </row>
    <row r="571" spans="2:1024" s="36" customFormat="1" x14ac:dyDescent="0.25">
      <c r="B571" s="5"/>
      <c r="C571" s="6"/>
      <c r="D571" s="5"/>
      <c r="E571" s="7"/>
      <c r="F571" s="8"/>
      <c r="G571" s="9"/>
      <c r="H571" s="10"/>
      <c r="I571" s="11"/>
      <c r="J571" s="11"/>
      <c r="K571" s="11"/>
      <c r="N571" s="38"/>
      <c r="O571" s="38"/>
      <c r="AMI571"/>
      <c r="AMJ571"/>
    </row>
    <row r="572" spans="2:1024" s="36" customFormat="1" x14ac:dyDescent="0.25">
      <c r="B572" s="5"/>
      <c r="C572" s="6"/>
      <c r="D572" s="5"/>
      <c r="E572" s="7"/>
      <c r="F572" s="8"/>
      <c r="G572" s="9"/>
      <c r="H572" s="10"/>
      <c r="I572" s="11"/>
      <c r="J572" s="11"/>
      <c r="K572" s="11"/>
      <c r="N572" s="38"/>
      <c r="O572" s="38"/>
      <c r="AMI572"/>
      <c r="AMJ572"/>
    </row>
    <row r="573" spans="2:1024" s="36" customFormat="1" x14ac:dyDescent="0.25">
      <c r="B573" s="5"/>
      <c r="C573" s="6"/>
      <c r="D573" s="5"/>
      <c r="E573" s="7"/>
      <c r="F573" s="8"/>
      <c r="G573" s="9"/>
      <c r="H573" s="10"/>
      <c r="I573" s="11"/>
      <c r="J573" s="11"/>
      <c r="K573" s="11"/>
      <c r="N573" s="38"/>
      <c r="O573" s="38"/>
      <c r="AMI573"/>
      <c r="AMJ573"/>
    </row>
    <row r="574" spans="2:1024" s="36" customFormat="1" x14ac:dyDescent="0.25">
      <c r="B574" s="5"/>
      <c r="C574" s="6"/>
      <c r="D574" s="5"/>
      <c r="E574" s="7"/>
      <c r="F574" s="8"/>
      <c r="G574" s="9"/>
      <c r="H574" s="10"/>
      <c r="I574" s="11"/>
      <c r="J574" s="11"/>
      <c r="K574" s="11"/>
      <c r="N574" s="38"/>
      <c r="O574" s="38"/>
      <c r="AMI574"/>
      <c r="AMJ574"/>
    </row>
    <row r="575" spans="2:1024" s="36" customFormat="1" x14ac:dyDescent="0.25">
      <c r="B575" s="5"/>
      <c r="C575" s="6"/>
      <c r="D575" s="5"/>
      <c r="E575" s="7"/>
      <c r="F575" s="8"/>
      <c r="G575" s="9"/>
      <c r="H575" s="10"/>
      <c r="I575" s="11"/>
      <c r="J575" s="11"/>
      <c r="K575" s="11"/>
      <c r="N575" s="38"/>
      <c r="O575" s="38"/>
      <c r="AMI575"/>
      <c r="AMJ575"/>
    </row>
    <row r="576" spans="2:1024" s="36" customFormat="1" x14ac:dyDescent="0.25">
      <c r="B576" s="5"/>
      <c r="C576" s="6"/>
      <c r="D576" s="5"/>
      <c r="E576" s="7"/>
      <c r="F576" s="8"/>
      <c r="G576" s="9"/>
      <c r="H576" s="10"/>
      <c r="I576" s="11"/>
      <c r="J576" s="11"/>
      <c r="K576" s="11"/>
      <c r="N576" s="38"/>
      <c r="O576" s="38"/>
      <c r="AMI576"/>
      <c r="AMJ576"/>
    </row>
    <row r="577" spans="2:1024" s="36" customFormat="1" x14ac:dyDescent="0.25">
      <c r="B577" s="5"/>
      <c r="C577" s="6"/>
      <c r="D577" s="5"/>
      <c r="E577" s="7"/>
      <c r="F577" s="8"/>
      <c r="G577" s="9"/>
      <c r="H577" s="10"/>
      <c r="I577" s="11"/>
      <c r="J577" s="11"/>
      <c r="K577" s="11"/>
      <c r="N577" s="38"/>
      <c r="O577" s="38"/>
      <c r="AMI577"/>
      <c r="AMJ577"/>
    </row>
    <row r="578" spans="2:1024" s="36" customFormat="1" x14ac:dyDescent="0.25">
      <c r="B578" s="5"/>
      <c r="C578" s="6"/>
      <c r="D578" s="5"/>
      <c r="E578" s="7"/>
      <c r="F578" s="8"/>
      <c r="G578" s="9"/>
      <c r="H578" s="10"/>
      <c r="I578" s="11"/>
      <c r="J578" s="11"/>
      <c r="K578" s="11"/>
      <c r="N578" s="38"/>
      <c r="O578" s="38"/>
      <c r="AMI578"/>
      <c r="AMJ578"/>
    </row>
    <row r="579" spans="2:1024" s="36" customFormat="1" x14ac:dyDescent="0.25">
      <c r="B579" s="5"/>
      <c r="C579" s="6"/>
      <c r="D579" s="5"/>
      <c r="E579" s="7"/>
      <c r="F579" s="8"/>
      <c r="G579" s="9"/>
      <c r="H579" s="10"/>
      <c r="I579" s="11"/>
      <c r="J579" s="11"/>
      <c r="K579" s="11"/>
      <c r="N579" s="38"/>
      <c r="O579" s="38"/>
      <c r="AMI579"/>
      <c r="AMJ579"/>
    </row>
    <row r="580" spans="2:1024" s="36" customFormat="1" x14ac:dyDescent="0.25">
      <c r="B580" s="5"/>
      <c r="C580" s="6"/>
      <c r="D580" s="5"/>
      <c r="E580" s="7"/>
      <c r="F580" s="8"/>
      <c r="G580" s="9"/>
      <c r="H580" s="10"/>
      <c r="I580" s="11"/>
      <c r="J580" s="11"/>
      <c r="K580" s="11"/>
      <c r="N580" s="38"/>
      <c r="O580" s="38"/>
      <c r="AMI580"/>
      <c r="AMJ580"/>
    </row>
    <row r="581" spans="2:1024" s="36" customFormat="1" x14ac:dyDescent="0.25">
      <c r="B581" s="5"/>
      <c r="C581" s="6"/>
      <c r="D581" s="5"/>
      <c r="E581" s="7"/>
      <c r="F581" s="8"/>
      <c r="G581" s="9"/>
      <c r="H581" s="10"/>
      <c r="I581" s="11"/>
      <c r="J581" s="11"/>
      <c r="K581" s="11"/>
      <c r="N581" s="38"/>
      <c r="O581" s="38"/>
      <c r="AMI581"/>
      <c r="AMJ581"/>
    </row>
    <row r="582" spans="2:1024" s="36" customFormat="1" x14ac:dyDescent="0.25">
      <c r="B582" s="5"/>
      <c r="C582" s="6"/>
      <c r="D582" s="5"/>
      <c r="E582" s="7"/>
      <c r="F582" s="8"/>
      <c r="G582" s="9"/>
      <c r="H582" s="10"/>
      <c r="I582" s="11"/>
      <c r="J582" s="11"/>
      <c r="K582" s="11"/>
      <c r="N582" s="38"/>
      <c r="O582" s="38"/>
      <c r="AMI582"/>
      <c r="AMJ582"/>
    </row>
    <row r="583" spans="2:1024" s="36" customFormat="1" x14ac:dyDescent="0.25">
      <c r="B583" s="5"/>
      <c r="C583" s="6"/>
      <c r="D583" s="5"/>
      <c r="E583" s="7"/>
      <c r="F583" s="8"/>
      <c r="G583" s="9"/>
      <c r="H583" s="10"/>
      <c r="I583" s="11"/>
      <c r="J583" s="11"/>
      <c r="K583" s="11"/>
      <c r="N583" s="38"/>
      <c r="O583" s="38"/>
      <c r="AMI583"/>
      <c r="AMJ583"/>
    </row>
    <row r="584" spans="2:1024" s="36" customFormat="1" x14ac:dyDescent="0.25">
      <c r="B584" s="5"/>
      <c r="C584" s="6"/>
      <c r="D584" s="5"/>
      <c r="E584" s="7"/>
      <c r="F584" s="8"/>
      <c r="G584" s="9"/>
      <c r="H584" s="10"/>
      <c r="I584" s="11"/>
      <c r="J584" s="11"/>
      <c r="K584" s="11"/>
      <c r="N584" s="38"/>
      <c r="O584" s="38"/>
      <c r="AMI584"/>
      <c r="AMJ584"/>
    </row>
    <row r="585" spans="2:1024" s="36" customFormat="1" x14ac:dyDescent="0.25">
      <c r="B585" s="5"/>
      <c r="C585" s="6"/>
      <c r="D585" s="5"/>
      <c r="E585" s="7"/>
      <c r="F585" s="8"/>
      <c r="G585" s="9"/>
      <c r="H585" s="10"/>
      <c r="I585" s="11"/>
      <c r="J585" s="11"/>
      <c r="K585" s="11"/>
      <c r="N585" s="38"/>
      <c r="O585" s="38"/>
      <c r="AMI585"/>
      <c r="AMJ585"/>
    </row>
    <row r="586" spans="2:1024" s="36" customFormat="1" x14ac:dyDescent="0.25">
      <c r="B586" s="5"/>
      <c r="C586" s="6"/>
      <c r="D586" s="5"/>
      <c r="E586" s="7"/>
      <c r="F586" s="8"/>
      <c r="G586" s="9"/>
      <c r="H586" s="10"/>
      <c r="I586" s="11"/>
      <c r="J586" s="11"/>
      <c r="K586" s="11"/>
      <c r="N586" s="38"/>
      <c r="O586" s="38"/>
      <c r="AMI586"/>
      <c r="AMJ586"/>
    </row>
    <row r="587" spans="2:1024" s="36" customFormat="1" x14ac:dyDescent="0.25">
      <c r="B587" s="5"/>
      <c r="C587" s="6"/>
      <c r="D587" s="5"/>
      <c r="E587" s="7"/>
      <c r="F587" s="8"/>
      <c r="G587" s="9"/>
      <c r="H587" s="10"/>
      <c r="I587" s="11"/>
      <c r="J587" s="11"/>
      <c r="K587" s="11"/>
      <c r="N587" s="38"/>
      <c r="O587" s="38"/>
      <c r="AMI587"/>
      <c r="AMJ587"/>
    </row>
    <row r="588" spans="2:1024" s="36" customFormat="1" x14ac:dyDescent="0.25">
      <c r="B588" s="5"/>
      <c r="C588" s="6"/>
      <c r="D588" s="5"/>
      <c r="E588" s="7"/>
      <c r="F588" s="8"/>
      <c r="G588" s="9"/>
      <c r="H588" s="10"/>
      <c r="I588" s="11"/>
      <c r="J588" s="11"/>
      <c r="K588" s="11"/>
      <c r="N588" s="38"/>
      <c r="O588" s="38"/>
      <c r="AMI588"/>
      <c r="AMJ588"/>
    </row>
    <row r="589" spans="2:1024" s="36" customFormat="1" x14ac:dyDescent="0.25">
      <c r="B589" s="5"/>
      <c r="C589" s="6"/>
      <c r="D589" s="5"/>
      <c r="E589" s="7"/>
      <c r="F589" s="8"/>
      <c r="G589" s="9"/>
      <c r="H589" s="10"/>
      <c r="I589" s="11"/>
      <c r="J589" s="11"/>
      <c r="K589" s="11"/>
      <c r="N589" s="38"/>
      <c r="O589" s="38"/>
      <c r="AMI589"/>
      <c r="AMJ589"/>
    </row>
    <row r="590" spans="2:1024" s="36" customFormat="1" x14ac:dyDescent="0.25">
      <c r="B590" s="5"/>
      <c r="C590" s="6"/>
      <c r="D590" s="5"/>
      <c r="E590" s="7"/>
      <c r="F590" s="8"/>
      <c r="G590" s="9"/>
      <c r="H590" s="10"/>
      <c r="I590" s="11"/>
      <c r="J590" s="11"/>
      <c r="K590" s="11"/>
      <c r="N590" s="38"/>
      <c r="O590" s="38"/>
      <c r="AMI590"/>
      <c r="AMJ590"/>
    </row>
    <row r="591" spans="2:1024" s="36" customFormat="1" x14ac:dyDescent="0.25">
      <c r="B591" s="5"/>
      <c r="C591" s="6"/>
      <c r="D591" s="5"/>
      <c r="E591" s="7"/>
      <c r="F591" s="8"/>
      <c r="G591" s="9"/>
      <c r="H591" s="10"/>
      <c r="I591" s="11"/>
      <c r="J591" s="11"/>
      <c r="K591" s="11"/>
      <c r="N591" s="38"/>
      <c r="O591" s="38"/>
      <c r="AMI591"/>
      <c r="AMJ591"/>
    </row>
    <row r="592" spans="2:1024" s="36" customFormat="1" x14ac:dyDescent="0.25">
      <c r="B592" s="5"/>
      <c r="C592" s="6"/>
      <c r="D592" s="5"/>
      <c r="E592" s="7"/>
      <c r="F592" s="8"/>
      <c r="G592" s="9"/>
      <c r="H592" s="10"/>
      <c r="I592" s="11"/>
      <c r="J592" s="11"/>
      <c r="K592" s="11"/>
      <c r="N592" s="38"/>
      <c r="O592" s="38"/>
      <c r="AMI592"/>
      <c r="AMJ592"/>
    </row>
    <row r="593" spans="2:1024" s="36" customFormat="1" x14ac:dyDescent="0.25">
      <c r="B593" s="5"/>
      <c r="C593" s="6"/>
      <c r="D593" s="5"/>
      <c r="E593" s="7"/>
      <c r="F593" s="8"/>
      <c r="G593" s="9"/>
      <c r="H593" s="10"/>
      <c r="I593" s="11"/>
      <c r="J593" s="11"/>
      <c r="K593" s="11"/>
      <c r="N593" s="38"/>
      <c r="O593" s="38"/>
      <c r="AMI593"/>
      <c r="AMJ593"/>
    </row>
    <row r="594" spans="2:1024" s="36" customFormat="1" x14ac:dyDescent="0.25">
      <c r="B594" s="5"/>
      <c r="C594" s="6"/>
      <c r="D594" s="5"/>
      <c r="E594" s="7"/>
      <c r="F594" s="8"/>
      <c r="G594" s="9"/>
      <c r="H594" s="10"/>
      <c r="I594" s="11"/>
      <c r="J594" s="11"/>
      <c r="K594" s="11"/>
      <c r="N594" s="38"/>
      <c r="O594" s="38"/>
      <c r="AMI594"/>
      <c r="AMJ594"/>
    </row>
    <row r="595" spans="2:1024" s="36" customFormat="1" x14ac:dyDescent="0.25">
      <c r="B595" s="5"/>
      <c r="C595" s="6"/>
      <c r="D595" s="5"/>
      <c r="E595" s="7"/>
      <c r="F595" s="8"/>
      <c r="G595" s="9"/>
      <c r="H595" s="10"/>
      <c r="I595" s="11"/>
      <c r="J595" s="11"/>
      <c r="K595" s="11"/>
      <c r="N595" s="38"/>
      <c r="O595" s="38"/>
      <c r="AMI595"/>
      <c r="AMJ595"/>
    </row>
    <row r="596" spans="2:1024" s="36" customFormat="1" x14ac:dyDescent="0.25">
      <c r="B596" s="5"/>
      <c r="C596" s="6"/>
      <c r="D596" s="5"/>
      <c r="E596" s="7"/>
      <c r="F596" s="8"/>
      <c r="G596" s="9"/>
      <c r="H596" s="10"/>
      <c r="I596" s="11"/>
      <c r="J596" s="11"/>
      <c r="K596" s="11"/>
      <c r="N596" s="38"/>
      <c r="O596" s="38"/>
      <c r="AMI596"/>
      <c r="AMJ596"/>
    </row>
    <row r="597" spans="2:1024" s="36" customFormat="1" x14ac:dyDescent="0.25">
      <c r="B597" s="5"/>
      <c r="C597" s="6"/>
      <c r="D597" s="5"/>
      <c r="E597" s="7"/>
      <c r="F597" s="8"/>
      <c r="G597" s="9"/>
      <c r="H597" s="10"/>
      <c r="I597" s="11"/>
      <c r="J597" s="11"/>
      <c r="K597" s="11"/>
      <c r="N597" s="38"/>
      <c r="O597" s="38"/>
      <c r="AMI597"/>
      <c r="AMJ597"/>
    </row>
    <row r="598" spans="2:1024" s="36" customFormat="1" x14ac:dyDescent="0.25">
      <c r="B598" s="5"/>
      <c r="C598" s="6"/>
      <c r="D598" s="5"/>
      <c r="E598" s="7"/>
      <c r="F598" s="8"/>
      <c r="G598" s="9"/>
      <c r="H598" s="10"/>
      <c r="I598" s="11"/>
      <c r="J598" s="11"/>
      <c r="K598" s="11"/>
      <c r="N598" s="38"/>
      <c r="O598" s="38"/>
      <c r="AMI598"/>
      <c r="AMJ598"/>
    </row>
    <row r="599" spans="2:1024" s="36" customFormat="1" x14ac:dyDescent="0.25">
      <c r="B599" s="5"/>
      <c r="C599" s="6"/>
      <c r="D599" s="5"/>
      <c r="E599" s="7"/>
      <c r="F599" s="8"/>
      <c r="G599" s="9"/>
      <c r="H599" s="10"/>
      <c r="I599" s="11"/>
      <c r="J599" s="11"/>
      <c r="K599" s="11"/>
      <c r="N599" s="38"/>
      <c r="O599" s="38"/>
      <c r="AMI599"/>
      <c r="AMJ599"/>
    </row>
    <row r="600" spans="2:1024" s="36" customFormat="1" x14ac:dyDescent="0.25">
      <c r="B600" s="5"/>
      <c r="C600" s="6"/>
      <c r="D600" s="5"/>
      <c r="E600" s="7"/>
      <c r="F600" s="8"/>
      <c r="G600" s="9"/>
      <c r="H600" s="10"/>
      <c r="I600" s="11"/>
      <c r="J600" s="11"/>
      <c r="K600" s="11"/>
      <c r="N600" s="38"/>
      <c r="O600" s="38"/>
      <c r="AMI600"/>
      <c r="AMJ600"/>
    </row>
    <row r="601" spans="2:1024" s="36" customFormat="1" x14ac:dyDescent="0.25">
      <c r="B601" s="5"/>
      <c r="C601" s="6"/>
      <c r="D601" s="5"/>
      <c r="E601" s="7"/>
      <c r="F601" s="8"/>
      <c r="G601" s="9"/>
      <c r="H601" s="10"/>
      <c r="I601" s="11"/>
      <c r="J601" s="11"/>
      <c r="K601" s="11"/>
      <c r="N601" s="38"/>
      <c r="O601" s="38"/>
      <c r="AMI601"/>
      <c r="AMJ601"/>
    </row>
    <row r="602" spans="2:1024" s="36" customFormat="1" x14ac:dyDescent="0.25">
      <c r="B602" s="5"/>
      <c r="C602" s="6"/>
      <c r="D602" s="5"/>
      <c r="E602" s="7"/>
      <c r="F602" s="8"/>
      <c r="G602" s="9"/>
      <c r="H602" s="10"/>
      <c r="I602" s="11"/>
      <c r="J602" s="11"/>
      <c r="K602" s="11"/>
      <c r="N602" s="38"/>
      <c r="O602" s="38"/>
      <c r="AMI602"/>
      <c r="AMJ602"/>
    </row>
    <row r="603" spans="2:1024" s="36" customFormat="1" x14ac:dyDescent="0.25">
      <c r="B603" s="5"/>
      <c r="C603" s="6"/>
      <c r="D603" s="5"/>
      <c r="E603" s="7"/>
      <c r="F603" s="8"/>
      <c r="G603" s="9"/>
      <c r="H603" s="10"/>
      <c r="I603" s="11"/>
      <c r="J603" s="11"/>
      <c r="K603" s="11"/>
      <c r="N603" s="38"/>
      <c r="O603" s="38"/>
      <c r="AMI603"/>
      <c r="AMJ603"/>
    </row>
    <row r="604" spans="2:1024" s="36" customFormat="1" x14ac:dyDescent="0.25">
      <c r="B604" s="5"/>
      <c r="C604" s="6"/>
      <c r="D604" s="5"/>
      <c r="E604" s="7"/>
      <c r="F604" s="8"/>
      <c r="G604" s="9"/>
      <c r="H604" s="10"/>
      <c r="I604" s="11"/>
      <c r="J604" s="11"/>
      <c r="K604" s="11"/>
      <c r="N604" s="38"/>
      <c r="O604" s="38"/>
      <c r="AMI604"/>
      <c r="AMJ604"/>
    </row>
    <row r="605" spans="2:1024" s="36" customFormat="1" x14ac:dyDescent="0.25">
      <c r="B605" s="5"/>
      <c r="C605" s="6"/>
      <c r="D605" s="5"/>
      <c r="E605" s="7"/>
      <c r="F605" s="8"/>
      <c r="G605" s="9"/>
      <c r="H605" s="10"/>
      <c r="I605" s="11"/>
      <c r="J605" s="11"/>
      <c r="K605" s="11"/>
      <c r="N605" s="38"/>
      <c r="O605" s="38"/>
      <c r="AMI605"/>
      <c r="AMJ605"/>
    </row>
    <row r="606" spans="2:1024" s="36" customFormat="1" x14ac:dyDescent="0.25">
      <c r="B606" s="5"/>
      <c r="C606" s="6"/>
      <c r="D606" s="5"/>
      <c r="E606" s="7"/>
      <c r="F606" s="8"/>
      <c r="G606" s="9"/>
      <c r="H606" s="10"/>
      <c r="I606" s="11"/>
      <c r="J606" s="11"/>
      <c r="K606" s="11"/>
      <c r="N606" s="38"/>
      <c r="O606" s="38"/>
      <c r="AMI606"/>
      <c r="AMJ606"/>
    </row>
    <row r="607" spans="2:1024" s="36" customFormat="1" x14ac:dyDescent="0.25">
      <c r="B607" s="5"/>
      <c r="C607" s="6"/>
      <c r="D607" s="5"/>
      <c r="E607" s="7"/>
      <c r="F607" s="8"/>
      <c r="G607" s="9"/>
      <c r="H607" s="10"/>
      <c r="I607" s="11"/>
      <c r="J607" s="11"/>
      <c r="K607" s="11"/>
      <c r="N607" s="38"/>
      <c r="O607" s="38"/>
      <c r="AMI607"/>
      <c r="AMJ607"/>
    </row>
    <row r="608" spans="2:1024" s="36" customFormat="1" x14ac:dyDescent="0.25">
      <c r="B608" s="5"/>
      <c r="C608" s="6"/>
      <c r="D608" s="5"/>
      <c r="E608" s="7"/>
      <c r="F608" s="8"/>
      <c r="G608" s="9"/>
      <c r="H608" s="10"/>
      <c r="I608" s="11"/>
      <c r="J608" s="11"/>
      <c r="K608" s="11"/>
      <c r="N608" s="38"/>
      <c r="O608" s="38"/>
      <c r="AMI608"/>
      <c r="AMJ608"/>
    </row>
    <row r="609" spans="2:1024" s="36" customFormat="1" x14ac:dyDescent="0.25">
      <c r="B609" s="5"/>
      <c r="C609" s="6"/>
      <c r="D609" s="5"/>
      <c r="E609" s="7"/>
      <c r="F609" s="8"/>
      <c r="G609" s="9"/>
      <c r="H609" s="10"/>
      <c r="I609" s="11"/>
      <c r="J609" s="11"/>
      <c r="K609" s="11"/>
      <c r="N609" s="38"/>
      <c r="O609" s="38"/>
      <c r="AMI609"/>
      <c r="AMJ609"/>
    </row>
    <row r="610" spans="2:1024" s="36" customFormat="1" x14ac:dyDescent="0.25">
      <c r="B610" s="5"/>
      <c r="C610" s="6"/>
      <c r="D610" s="5"/>
      <c r="E610" s="7"/>
      <c r="F610" s="8"/>
      <c r="G610" s="9"/>
      <c r="H610" s="10"/>
      <c r="I610" s="11"/>
      <c r="J610" s="11"/>
      <c r="K610" s="11"/>
      <c r="N610" s="38"/>
      <c r="O610" s="38"/>
      <c r="AMI610"/>
      <c r="AMJ610"/>
    </row>
    <row r="611" spans="2:1024" s="36" customFormat="1" x14ac:dyDescent="0.25">
      <c r="B611" s="5"/>
      <c r="C611" s="6"/>
      <c r="D611" s="5"/>
      <c r="E611" s="7"/>
      <c r="F611" s="8"/>
      <c r="G611" s="9"/>
      <c r="H611" s="10"/>
      <c r="I611" s="11"/>
      <c r="J611" s="11"/>
      <c r="K611" s="11"/>
      <c r="N611" s="38"/>
      <c r="O611" s="38"/>
      <c r="AMI611"/>
      <c r="AMJ611"/>
    </row>
    <row r="612" spans="2:1024" s="36" customFormat="1" x14ac:dyDescent="0.25">
      <c r="B612" s="5"/>
      <c r="C612" s="6"/>
      <c r="D612" s="5"/>
      <c r="E612" s="7"/>
      <c r="F612" s="8"/>
      <c r="G612" s="9"/>
      <c r="H612" s="10"/>
      <c r="I612" s="11"/>
      <c r="J612" s="11"/>
      <c r="K612" s="11"/>
      <c r="N612" s="38"/>
      <c r="O612" s="38"/>
      <c r="AMI612"/>
      <c r="AMJ612"/>
    </row>
    <row r="613" spans="2:1024" s="36" customFormat="1" x14ac:dyDescent="0.25">
      <c r="B613" s="5"/>
      <c r="C613" s="6"/>
      <c r="D613" s="5"/>
      <c r="E613" s="7"/>
      <c r="F613" s="8"/>
      <c r="G613" s="9"/>
      <c r="H613" s="10"/>
      <c r="I613" s="11"/>
      <c r="J613" s="11"/>
      <c r="K613" s="11"/>
      <c r="N613" s="38"/>
      <c r="O613" s="38"/>
      <c r="AMI613"/>
      <c r="AMJ613"/>
    </row>
    <row r="614" spans="2:1024" s="36" customFormat="1" x14ac:dyDescent="0.25">
      <c r="B614" s="5"/>
      <c r="C614" s="6"/>
      <c r="D614" s="5"/>
      <c r="E614" s="7"/>
      <c r="F614" s="8"/>
      <c r="G614" s="9"/>
      <c r="H614" s="10"/>
      <c r="I614" s="11"/>
      <c r="J614" s="11"/>
      <c r="K614" s="11"/>
      <c r="N614" s="38"/>
      <c r="O614" s="38"/>
      <c r="AMI614"/>
      <c r="AMJ614"/>
    </row>
    <row r="615" spans="2:1024" s="36" customFormat="1" x14ac:dyDescent="0.25">
      <c r="B615" s="5"/>
      <c r="C615" s="6"/>
      <c r="D615" s="5"/>
      <c r="E615" s="7"/>
      <c r="F615" s="8"/>
      <c r="G615" s="9"/>
      <c r="H615" s="10"/>
      <c r="I615" s="11"/>
      <c r="J615" s="11"/>
      <c r="K615" s="11"/>
      <c r="N615" s="38"/>
      <c r="O615" s="38"/>
      <c r="AMI615"/>
      <c r="AMJ615"/>
    </row>
    <row r="616" spans="2:1024" s="36" customFormat="1" x14ac:dyDescent="0.25">
      <c r="B616" s="5"/>
      <c r="C616" s="6"/>
      <c r="D616" s="5"/>
      <c r="E616" s="7"/>
      <c r="F616" s="8"/>
      <c r="G616" s="9"/>
      <c r="H616" s="10"/>
      <c r="I616" s="11"/>
      <c r="J616" s="11"/>
      <c r="K616" s="11"/>
      <c r="N616" s="38"/>
      <c r="O616" s="38"/>
      <c r="AMI616"/>
      <c r="AMJ616"/>
    </row>
    <row r="617" spans="2:1024" s="36" customFormat="1" x14ac:dyDescent="0.25">
      <c r="B617" s="5"/>
      <c r="C617" s="6"/>
      <c r="D617" s="5"/>
      <c r="E617" s="7"/>
      <c r="F617" s="8"/>
      <c r="G617" s="9"/>
      <c r="H617" s="10"/>
      <c r="I617" s="11"/>
      <c r="J617" s="11"/>
      <c r="K617" s="11"/>
      <c r="N617" s="38"/>
      <c r="O617" s="38"/>
      <c r="AMI617"/>
      <c r="AMJ617"/>
    </row>
    <row r="618" spans="2:1024" s="36" customFormat="1" x14ac:dyDescent="0.25">
      <c r="B618" s="5"/>
      <c r="C618" s="6"/>
      <c r="D618" s="5"/>
      <c r="E618" s="7"/>
      <c r="F618" s="8"/>
      <c r="G618" s="9"/>
      <c r="H618" s="10"/>
      <c r="I618" s="11"/>
      <c r="J618" s="11"/>
      <c r="K618" s="11"/>
      <c r="N618" s="38"/>
      <c r="O618" s="38"/>
      <c r="AMI618"/>
      <c r="AMJ618"/>
    </row>
    <row r="619" spans="2:1024" s="36" customFormat="1" x14ac:dyDescent="0.25">
      <c r="B619" s="5"/>
      <c r="C619" s="6"/>
      <c r="D619" s="5"/>
      <c r="E619" s="7"/>
      <c r="F619" s="8"/>
      <c r="G619" s="9"/>
      <c r="H619" s="10"/>
      <c r="I619" s="11"/>
      <c r="J619" s="11"/>
      <c r="K619" s="11"/>
      <c r="N619" s="38"/>
      <c r="O619" s="38"/>
      <c r="AMI619"/>
      <c r="AMJ619"/>
    </row>
    <row r="620" spans="2:1024" s="36" customFormat="1" x14ac:dyDescent="0.25">
      <c r="B620" s="5"/>
      <c r="C620" s="6"/>
      <c r="D620" s="5"/>
      <c r="E620" s="7"/>
      <c r="F620" s="8"/>
      <c r="G620" s="9"/>
      <c r="H620" s="10"/>
      <c r="I620" s="11"/>
      <c r="J620" s="11"/>
      <c r="K620" s="11"/>
      <c r="N620" s="38"/>
      <c r="O620" s="38"/>
      <c r="AMI620"/>
      <c r="AMJ620"/>
    </row>
    <row r="621" spans="2:1024" s="36" customFormat="1" x14ac:dyDescent="0.25">
      <c r="B621" s="5"/>
      <c r="C621" s="6"/>
      <c r="D621" s="5"/>
      <c r="E621" s="7"/>
      <c r="F621" s="8"/>
      <c r="G621" s="9"/>
      <c r="H621" s="10"/>
      <c r="I621" s="11"/>
      <c r="J621" s="11"/>
      <c r="K621" s="11"/>
      <c r="N621" s="38"/>
      <c r="O621" s="38"/>
      <c r="AMI621"/>
      <c r="AMJ621"/>
    </row>
    <row r="622" spans="2:1024" s="36" customFormat="1" x14ac:dyDescent="0.25">
      <c r="B622" s="5"/>
      <c r="C622" s="6"/>
      <c r="D622" s="5"/>
      <c r="E622" s="7"/>
      <c r="F622" s="8"/>
      <c r="G622" s="9"/>
      <c r="H622" s="10"/>
      <c r="I622" s="11"/>
      <c r="J622" s="11"/>
      <c r="K622" s="11"/>
      <c r="N622" s="38"/>
      <c r="O622" s="38"/>
      <c r="AMI622"/>
      <c r="AMJ622"/>
    </row>
    <row r="623" spans="2:1024" s="36" customFormat="1" x14ac:dyDescent="0.25">
      <c r="B623" s="5"/>
      <c r="C623" s="6"/>
      <c r="D623" s="5"/>
      <c r="E623" s="7"/>
      <c r="F623" s="8"/>
      <c r="G623" s="9"/>
      <c r="H623" s="10"/>
      <c r="I623" s="11"/>
      <c r="J623" s="11"/>
      <c r="K623" s="11"/>
      <c r="N623" s="38"/>
      <c r="O623" s="38"/>
      <c r="AMI623"/>
      <c r="AMJ623"/>
    </row>
    <row r="624" spans="2:1024" s="36" customFormat="1" x14ac:dyDescent="0.25">
      <c r="B624" s="5"/>
      <c r="C624" s="6"/>
      <c r="D624" s="5"/>
      <c r="E624" s="7"/>
      <c r="F624" s="8"/>
      <c r="G624" s="9"/>
      <c r="H624" s="10"/>
      <c r="I624" s="11"/>
      <c r="J624" s="11"/>
      <c r="K624" s="11"/>
      <c r="N624" s="38"/>
      <c r="O624" s="38"/>
      <c r="AMI624"/>
      <c r="AMJ624"/>
    </row>
    <row r="625" spans="2:1024" s="36" customFormat="1" x14ac:dyDescent="0.25">
      <c r="B625" s="5"/>
      <c r="C625" s="6"/>
      <c r="D625" s="5"/>
      <c r="E625" s="7"/>
      <c r="F625" s="8"/>
      <c r="G625" s="9"/>
      <c r="H625" s="10"/>
      <c r="I625" s="11"/>
      <c r="J625" s="11"/>
      <c r="K625" s="11"/>
      <c r="N625" s="38"/>
      <c r="O625" s="38"/>
      <c r="AMI625"/>
      <c r="AMJ625"/>
    </row>
    <row r="626" spans="2:1024" s="36" customFormat="1" x14ac:dyDescent="0.25">
      <c r="B626" s="5"/>
      <c r="C626" s="6"/>
      <c r="D626" s="5"/>
      <c r="E626" s="7"/>
      <c r="F626" s="8"/>
      <c r="G626" s="9"/>
      <c r="H626" s="10"/>
      <c r="I626" s="11"/>
      <c r="J626" s="11"/>
      <c r="K626" s="11"/>
      <c r="N626" s="38"/>
      <c r="O626" s="38"/>
      <c r="AMI626"/>
      <c r="AMJ626"/>
    </row>
    <row r="627" spans="2:1024" s="36" customFormat="1" x14ac:dyDescent="0.25">
      <c r="B627" s="5"/>
      <c r="C627" s="6"/>
      <c r="D627" s="5"/>
      <c r="E627" s="7"/>
      <c r="F627" s="8"/>
      <c r="G627" s="9"/>
      <c r="H627" s="10"/>
      <c r="I627" s="11"/>
      <c r="J627" s="11"/>
      <c r="K627" s="11"/>
      <c r="N627" s="38"/>
      <c r="O627" s="38"/>
      <c r="AMI627"/>
      <c r="AMJ627"/>
    </row>
    <row r="628" spans="2:1024" s="36" customFormat="1" x14ac:dyDescent="0.25">
      <c r="B628" s="5"/>
      <c r="C628" s="6"/>
      <c r="D628" s="5"/>
      <c r="E628" s="7"/>
      <c r="F628" s="8"/>
      <c r="G628" s="9"/>
      <c r="H628" s="10"/>
      <c r="I628" s="11"/>
      <c r="J628" s="11"/>
      <c r="K628" s="11"/>
      <c r="N628" s="38"/>
      <c r="O628" s="38"/>
      <c r="AMI628"/>
      <c r="AMJ628"/>
    </row>
    <row r="629" spans="2:1024" s="36" customFormat="1" x14ac:dyDescent="0.25">
      <c r="B629" s="5"/>
      <c r="C629" s="6"/>
      <c r="D629" s="5"/>
      <c r="E629" s="7"/>
      <c r="F629" s="8"/>
      <c r="G629" s="9"/>
      <c r="H629" s="10"/>
      <c r="I629" s="11"/>
      <c r="J629" s="11"/>
      <c r="K629" s="11"/>
      <c r="N629" s="38"/>
      <c r="O629" s="38"/>
      <c r="AMI629"/>
      <c r="AMJ629"/>
    </row>
    <row r="630" spans="2:1024" s="36" customFormat="1" x14ac:dyDescent="0.25">
      <c r="B630" s="5"/>
      <c r="C630" s="6"/>
      <c r="D630" s="5"/>
      <c r="E630" s="7"/>
      <c r="F630" s="8"/>
      <c r="G630" s="9"/>
      <c r="H630" s="10"/>
      <c r="I630" s="11"/>
      <c r="J630" s="11"/>
      <c r="K630" s="11"/>
      <c r="N630" s="38"/>
      <c r="O630" s="38"/>
      <c r="AMI630"/>
      <c r="AMJ630"/>
    </row>
    <row r="631" spans="2:1024" s="36" customFormat="1" x14ac:dyDescent="0.25">
      <c r="B631" s="5"/>
      <c r="C631" s="6"/>
      <c r="D631" s="5"/>
      <c r="E631" s="7"/>
      <c r="F631" s="8"/>
      <c r="G631" s="9"/>
      <c r="H631" s="10"/>
      <c r="I631" s="11"/>
      <c r="J631" s="11"/>
      <c r="K631" s="11"/>
      <c r="N631" s="38"/>
      <c r="O631" s="38"/>
      <c r="AMI631"/>
      <c r="AMJ631"/>
    </row>
    <row r="632" spans="2:1024" s="36" customFormat="1" x14ac:dyDescent="0.25">
      <c r="B632" s="5"/>
      <c r="C632" s="6"/>
      <c r="D632" s="5"/>
      <c r="E632" s="7"/>
      <c r="F632" s="8"/>
      <c r="G632" s="9"/>
      <c r="H632" s="10"/>
      <c r="I632" s="11"/>
      <c r="J632" s="11"/>
      <c r="K632" s="11"/>
      <c r="N632" s="38"/>
      <c r="O632" s="38"/>
      <c r="AMI632"/>
      <c r="AMJ632"/>
    </row>
    <row r="633" spans="2:1024" s="36" customFormat="1" x14ac:dyDescent="0.25">
      <c r="B633" s="5"/>
      <c r="C633" s="6"/>
      <c r="D633" s="5"/>
      <c r="E633" s="7"/>
      <c r="F633" s="8"/>
      <c r="G633" s="9"/>
      <c r="H633" s="10"/>
      <c r="I633" s="11"/>
      <c r="J633" s="11"/>
      <c r="K633" s="11"/>
      <c r="N633" s="38"/>
      <c r="O633" s="38"/>
      <c r="AMI633"/>
      <c r="AMJ633"/>
    </row>
    <row r="634" spans="2:1024" s="36" customFormat="1" x14ac:dyDescent="0.25">
      <c r="B634" s="5"/>
      <c r="C634" s="6"/>
      <c r="D634" s="5"/>
      <c r="E634" s="7"/>
      <c r="F634" s="8"/>
      <c r="G634" s="9"/>
      <c r="H634" s="10"/>
      <c r="I634" s="11"/>
      <c r="J634" s="11"/>
      <c r="K634" s="11"/>
      <c r="N634" s="38"/>
      <c r="O634" s="38"/>
      <c r="AMI634"/>
      <c r="AMJ634"/>
    </row>
    <row r="635" spans="2:1024" s="36" customFormat="1" x14ac:dyDescent="0.25">
      <c r="B635" s="5"/>
      <c r="C635" s="6"/>
      <c r="D635" s="5"/>
      <c r="E635" s="7"/>
      <c r="F635" s="8"/>
      <c r="G635" s="9"/>
      <c r="H635" s="10"/>
      <c r="I635" s="11"/>
      <c r="J635" s="11"/>
      <c r="K635" s="11"/>
      <c r="N635" s="38"/>
      <c r="O635" s="38"/>
      <c r="AMI635"/>
      <c r="AMJ635"/>
    </row>
    <row r="636" spans="2:1024" s="36" customFormat="1" x14ac:dyDescent="0.25">
      <c r="B636" s="5"/>
      <c r="C636" s="6"/>
      <c r="D636" s="5"/>
      <c r="E636" s="7"/>
      <c r="F636" s="8"/>
      <c r="G636" s="9"/>
      <c r="H636" s="10"/>
      <c r="I636" s="11"/>
      <c r="J636" s="11"/>
      <c r="K636" s="11"/>
      <c r="N636" s="38"/>
      <c r="O636" s="38"/>
      <c r="AMI636"/>
      <c r="AMJ636"/>
    </row>
    <row r="637" spans="2:1024" s="36" customFormat="1" x14ac:dyDescent="0.25">
      <c r="B637" s="5"/>
      <c r="C637" s="6"/>
      <c r="D637" s="5"/>
      <c r="E637" s="7"/>
      <c r="F637" s="8"/>
      <c r="G637" s="9"/>
      <c r="H637" s="10"/>
      <c r="I637" s="11"/>
      <c r="J637" s="11"/>
      <c r="K637" s="11"/>
      <c r="N637" s="38"/>
      <c r="O637" s="38"/>
      <c r="AMI637"/>
      <c r="AMJ637"/>
    </row>
    <row r="638" spans="2:1024" s="36" customFormat="1" x14ac:dyDescent="0.25">
      <c r="B638" s="5"/>
      <c r="C638" s="6"/>
      <c r="D638" s="5"/>
      <c r="E638" s="7"/>
      <c r="F638" s="8"/>
      <c r="G638" s="9"/>
      <c r="H638" s="10"/>
      <c r="I638" s="11"/>
      <c r="J638" s="11"/>
      <c r="K638" s="11"/>
      <c r="N638" s="38"/>
      <c r="O638" s="38"/>
      <c r="AMI638"/>
      <c r="AMJ638"/>
    </row>
    <row r="639" spans="2:1024" s="36" customFormat="1" x14ac:dyDescent="0.25">
      <c r="B639" s="5"/>
      <c r="C639" s="6"/>
      <c r="D639" s="5"/>
      <c r="E639" s="7"/>
      <c r="F639" s="8"/>
      <c r="G639" s="9"/>
      <c r="H639" s="10"/>
      <c r="I639" s="11"/>
      <c r="J639" s="11"/>
      <c r="K639" s="11"/>
      <c r="N639" s="38"/>
      <c r="O639" s="38"/>
      <c r="AMI639"/>
      <c r="AMJ639"/>
    </row>
    <row r="640" spans="2:1024" s="36" customFormat="1" x14ac:dyDescent="0.25">
      <c r="B640" s="5"/>
      <c r="C640" s="6"/>
      <c r="D640" s="5"/>
      <c r="E640" s="7"/>
      <c r="F640" s="8"/>
      <c r="G640" s="9"/>
      <c r="H640" s="10"/>
      <c r="I640" s="11"/>
      <c r="J640" s="11"/>
      <c r="K640" s="11"/>
      <c r="N640" s="38"/>
      <c r="O640" s="38"/>
      <c r="AMI640"/>
      <c r="AMJ640"/>
    </row>
    <row r="641" spans="2:1024" s="36" customFormat="1" x14ac:dyDescent="0.25">
      <c r="B641" s="5"/>
      <c r="C641" s="6"/>
      <c r="D641" s="5"/>
      <c r="E641" s="7"/>
      <c r="F641" s="8"/>
      <c r="G641" s="9"/>
      <c r="H641" s="10"/>
      <c r="I641" s="11"/>
      <c r="J641" s="11"/>
      <c r="K641" s="11"/>
      <c r="N641" s="38"/>
      <c r="O641" s="38"/>
      <c r="AMI641"/>
      <c r="AMJ641"/>
    </row>
    <row r="642" spans="2:1024" s="36" customFormat="1" x14ac:dyDescent="0.25">
      <c r="B642" s="5"/>
      <c r="C642" s="6"/>
      <c r="D642" s="5"/>
      <c r="E642" s="7"/>
      <c r="F642" s="8"/>
      <c r="G642" s="9"/>
      <c r="H642" s="10"/>
      <c r="I642" s="11"/>
      <c r="J642" s="11"/>
      <c r="K642" s="11"/>
      <c r="N642" s="38"/>
      <c r="O642" s="38"/>
      <c r="AMI642"/>
      <c r="AMJ642"/>
    </row>
    <row r="643" spans="2:1024" s="36" customFormat="1" x14ac:dyDescent="0.25">
      <c r="B643" s="5"/>
      <c r="C643" s="6"/>
      <c r="D643" s="5"/>
      <c r="E643" s="7"/>
      <c r="F643" s="8"/>
      <c r="G643" s="9"/>
      <c r="H643" s="10"/>
      <c r="I643" s="11"/>
      <c r="J643" s="11"/>
      <c r="K643" s="11"/>
      <c r="N643" s="38"/>
      <c r="O643" s="38"/>
      <c r="AMI643"/>
      <c r="AMJ643"/>
    </row>
    <row r="644" spans="2:1024" s="36" customFormat="1" x14ac:dyDescent="0.25">
      <c r="B644" s="5"/>
      <c r="C644" s="6"/>
      <c r="D644" s="5"/>
      <c r="E644" s="7"/>
      <c r="F644" s="8"/>
      <c r="G644" s="9"/>
      <c r="H644" s="10"/>
      <c r="I644" s="11"/>
      <c r="J644" s="11"/>
      <c r="K644" s="11"/>
      <c r="N644" s="38"/>
      <c r="O644" s="38"/>
      <c r="AMI644"/>
      <c r="AMJ644"/>
    </row>
    <row r="645" spans="2:1024" s="36" customFormat="1" x14ac:dyDescent="0.25">
      <c r="B645" s="5"/>
      <c r="C645" s="6"/>
      <c r="D645" s="5"/>
      <c r="E645" s="7"/>
      <c r="F645" s="8"/>
      <c r="G645" s="9"/>
      <c r="H645" s="10"/>
      <c r="I645" s="11"/>
      <c r="J645" s="11"/>
      <c r="K645" s="11"/>
      <c r="N645" s="38"/>
      <c r="O645" s="38"/>
      <c r="AMI645"/>
      <c r="AMJ645"/>
    </row>
    <row r="646" spans="2:1024" s="36" customFormat="1" x14ac:dyDescent="0.25">
      <c r="B646" s="5"/>
      <c r="C646" s="6"/>
      <c r="D646" s="5"/>
      <c r="E646" s="7"/>
      <c r="F646" s="8"/>
      <c r="G646" s="9"/>
      <c r="H646" s="10"/>
      <c r="I646" s="11"/>
      <c r="J646" s="11"/>
      <c r="K646" s="11"/>
      <c r="N646" s="38"/>
      <c r="O646" s="38"/>
      <c r="AMI646"/>
      <c r="AMJ646"/>
    </row>
    <row r="647" spans="2:1024" s="36" customFormat="1" x14ac:dyDescent="0.25">
      <c r="B647" s="5"/>
      <c r="C647" s="6"/>
      <c r="D647" s="5"/>
      <c r="E647" s="7"/>
      <c r="F647" s="8"/>
      <c r="G647" s="9"/>
      <c r="H647" s="10"/>
      <c r="I647" s="11"/>
      <c r="J647" s="11"/>
      <c r="K647" s="11"/>
      <c r="N647" s="38"/>
      <c r="O647" s="38"/>
      <c r="AMI647"/>
      <c r="AMJ647"/>
    </row>
    <row r="648" spans="2:1024" s="36" customFormat="1" x14ac:dyDescent="0.25">
      <c r="B648" s="5"/>
      <c r="C648" s="6"/>
      <c r="D648" s="5"/>
      <c r="E648" s="7"/>
      <c r="F648" s="8"/>
      <c r="G648" s="9"/>
      <c r="H648" s="10"/>
      <c r="I648" s="11"/>
      <c r="J648" s="11"/>
      <c r="K648" s="11"/>
      <c r="N648" s="38"/>
      <c r="O648" s="38"/>
      <c r="AMI648"/>
      <c r="AMJ648"/>
    </row>
    <row r="649" spans="2:1024" s="36" customFormat="1" x14ac:dyDescent="0.25">
      <c r="B649" s="5"/>
      <c r="C649" s="6"/>
      <c r="D649" s="5"/>
      <c r="E649" s="7"/>
      <c r="F649" s="8"/>
      <c r="G649" s="9"/>
      <c r="H649" s="10"/>
      <c r="I649" s="11"/>
      <c r="J649" s="11"/>
      <c r="K649" s="11"/>
      <c r="N649" s="38"/>
      <c r="O649" s="38"/>
      <c r="AMI649"/>
      <c r="AMJ649"/>
    </row>
    <row r="650" spans="2:1024" s="36" customFormat="1" x14ac:dyDescent="0.25">
      <c r="B650" s="5"/>
      <c r="C650" s="6"/>
      <c r="D650" s="5"/>
      <c r="E650" s="7"/>
      <c r="F650" s="8"/>
      <c r="G650" s="9"/>
      <c r="H650" s="10"/>
      <c r="I650" s="11"/>
      <c r="J650" s="11"/>
      <c r="K650" s="11"/>
      <c r="N650" s="38"/>
      <c r="O650" s="38"/>
      <c r="AMI650"/>
      <c r="AMJ650"/>
    </row>
    <row r="651" spans="2:1024" s="36" customFormat="1" x14ac:dyDescent="0.25">
      <c r="B651" s="5"/>
      <c r="C651" s="6"/>
      <c r="D651" s="5"/>
      <c r="E651" s="7"/>
      <c r="F651" s="8"/>
      <c r="G651" s="9"/>
      <c r="H651" s="10"/>
      <c r="I651" s="11"/>
      <c r="J651" s="11"/>
      <c r="K651" s="11"/>
      <c r="N651" s="38"/>
      <c r="O651" s="38"/>
      <c r="AMI651"/>
      <c r="AMJ651"/>
    </row>
    <row r="652" spans="2:1024" s="36" customFormat="1" x14ac:dyDescent="0.25">
      <c r="B652" s="5"/>
      <c r="C652" s="6"/>
      <c r="D652" s="5"/>
      <c r="E652" s="7"/>
      <c r="F652" s="8"/>
      <c r="G652" s="9"/>
      <c r="H652" s="10"/>
      <c r="I652" s="11"/>
      <c r="J652" s="11"/>
      <c r="K652" s="11"/>
      <c r="N652" s="38"/>
      <c r="O652" s="38"/>
      <c r="AMI652"/>
      <c r="AMJ652"/>
    </row>
    <row r="653" spans="2:1024" s="36" customFormat="1" x14ac:dyDescent="0.25">
      <c r="B653" s="5"/>
      <c r="C653" s="6"/>
      <c r="D653" s="5"/>
      <c r="E653" s="7"/>
      <c r="F653" s="8"/>
      <c r="G653" s="9"/>
      <c r="H653" s="10"/>
      <c r="I653" s="11"/>
      <c r="J653" s="11"/>
      <c r="K653" s="11"/>
      <c r="N653" s="38"/>
      <c r="O653" s="38"/>
      <c r="AMI653"/>
      <c r="AMJ653"/>
    </row>
    <row r="654" spans="2:1024" s="36" customFormat="1" x14ac:dyDescent="0.25">
      <c r="B654" s="5"/>
      <c r="C654" s="6"/>
      <c r="D654" s="5"/>
      <c r="E654" s="7"/>
      <c r="F654" s="8"/>
      <c r="G654" s="9"/>
      <c r="H654" s="10"/>
      <c r="I654" s="11"/>
      <c r="J654" s="11"/>
      <c r="K654" s="11"/>
      <c r="N654" s="38"/>
      <c r="O654" s="38"/>
      <c r="AMI654"/>
      <c r="AMJ654"/>
    </row>
    <row r="655" spans="2:1024" s="36" customFormat="1" x14ac:dyDescent="0.25">
      <c r="B655" s="5"/>
      <c r="C655" s="6"/>
      <c r="D655" s="5"/>
      <c r="E655" s="7"/>
      <c r="F655" s="8"/>
      <c r="G655" s="9"/>
      <c r="H655" s="10"/>
      <c r="I655" s="11"/>
      <c r="J655" s="11"/>
      <c r="K655" s="11"/>
      <c r="N655" s="38"/>
      <c r="O655" s="38"/>
      <c r="AMI655"/>
      <c r="AMJ655"/>
    </row>
    <row r="656" spans="2:1024" s="36" customFormat="1" x14ac:dyDescent="0.25">
      <c r="B656" s="5"/>
      <c r="C656" s="6"/>
      <c r="D656" s="5"/>
      <c r="E656" s="7"/>
      <c r="F656" s="8"/>
      <c r="G656" s="9"/>
      <c r="H656" s="10"/>
      <c r="I656" s="11"/>
      <c r="J656" s="11"/>
      <c r="K656" s="11"/>
      <c r="N656" s="38"/>
      <c r="O656" s="38"/>
      <c r="AMI656"/>
      <c r="AMJ656"/>
    </row>
    <row r="657" spans="2:1024" s="36" customFormat="1" x14ac:dyDescent="0.25">
      <c r="B657" s="5"/>
      <c r="C657" s="6"/>
      <c r="D657" s="5"/>
      <c r="E657" s="7"/>
      <c r="F657" s="8"/>
      <c r="G657" s="9"/>
      <c r="H657" s="10"/>
      <c r="I657" s="11"/>
      <c r="J657" s="11"/>
      <c r="K657" s="11"/>
      <c r="N657" s="38"/>
      <c r="O657" s="38"/>
      <c r="AMI657"/>
      <c r="AMJ657"/>
    </row>
    <row r="658" spans="2:1024" s="36" customFormat="1" x14ac:dyDescent="0.25">
      <c r="B658" s="5"/>
      <c r="C658" s="6"/>
      <c r="D658" s="5"/>
      <c r="E658" s="7"/>
      <c r="F658" s="8"/>
      <c r="G658" s="9"/>
      <c r="H658" s="10"/>
      <c r="I658" s="11"/>
      <c r="J658" s="11"/>
      <c r="K658" s="11"/>
      <c r="N658" s="38"/>
      <c r="O658" s="38"/>
      <c r="AMI658"/>
      <c r="AMJ658"/>
    </row>
    <row r="659" spans="2:1024" s="36" customFormat="1" x14ac:dyDescent="0.25">
      <c r="B659" s="5"/>
      <c r="C659" s="6"/>
      <c r="D659" s="5"/>
      <c r="E659" s="7"/>
      <c r="F659" s="8"/>
      <c r="G659" s="9"/>
      <c r="H659" s="10"/>
      <c r="I659" s="11"/>
      <c r="J659" s="11"/>
      <c r="K659" s="11"/>
      <c r="N659" s="38"/>
      <c r="O659" s="38"/>
      <c r="AMI659"/>
      <c r="AMJ659"/>
    </row>
    <row r="660" spans="2:1024" s="36" customFormat="1" x14ac:dyDescent="0.25">
      <c r="B660" s="5"/>
      <c r="C660" s="6"/>
      <c r="D660" s="5"/>
      <c r="E660" s="7"/>
      <c r="F660" s="8"/>
      <c r="G660" s="9"/>
      <c r="H660" s="10"/>
      <c r="I660" s="11"/>
      <c r="J660" s="11"/>
      <c r="K660" s="11"/>
      <c r="N660" s="38"/>
      <c r="O660" s="38"/>
      <c r="AMI660"/>
      <c r="AMJ660"/>
    </row>
    <row r="661" spans="2:1024" s="36" customFormat="1" x14ac:dyDescent="0.25">
      <c r="B661" s="5"/>
      <c r="C661" s="6"/>
      <c r="D661" s="5"/>
      <c r="E661" s="7"/>
      <c r="F661" s="8"/>
      <c r="G661" s="9"/>
      <c r="H661" s="10"/>
      <c r="I661" s="11"/>
      <c r="J661" s="11"/>
      <c r="K661" s="11"/>
      <c r="N661" s="38"/>
      <c r="O661" s="38"/>
      <c r="AMI661"/>
      <c r="AMJ661"/>
    </row>
    <row r="662" spans="2:1024" s="36" customFormat="1" x14ac:dyDescent="0.25">
      <c r="B662" s="5"/>
      <c r="C662" s="6"/>
      <c r="D662" s="5"/>
      <c r="E662" s="7"/>
      <c r="F662" s="8"/>
      <c r="G662" s="9"/>
      <c r="H662" s="10"/>
      <c r="I662" s="11"/>
      <c r="J662" s="11"/>
      <c r="K662" s="11"/>
      <c r="N662" s="38"/>
      <c r="O662" s="38"/>
      <c r="AMI662"/>
      <c r="AMJ662"/>
    </row>
    <row r="663" spans="2:1024" s="36" customFormat="1" x14ac:dyDescent="0.25">
      <c r="B663" s="5"/>
      <c r="C663" s="6"/>
      <c r="D663" s="5"/>
      <c r="E663" s="7"/>
      <c r="F663" s="8"/>
      <c r="G663" s="9"/>
      <c r="H663" s="10"/>
      <c r="I663" s="11"/>
      <c r="J663" s="11"/>
      <c r="K663" s="11"/>
      <c r="N663" s="38"/>
      <c r="O663" s="38"/>
      <c r="AMI663"/>
      <c r="AMJ663"/>
    </row>
    <row r="664" spans="2:1024" s="36" customFormat="1" x14ac:dyDescent="0.25">
      <c r="B664" s="5"/>
      <c r="C664" s="6"/>
      <c r="D664" s="5"/>
      <c r="E664" s="7"/>
      <c r="F664" s="8"/>
      <c r="G664" s="9"/>
      <c r="H664" s="10"/>
      <c r="I664" s="11"/>
      <c r="J664" s="11"/>
      <c r="K664" s="11"/>
      <c r="N664" s="38"/>
      <c r="O664" s="38"/>
      <c r="AMI664"/>
      <c r="AMJ664"/>
    </row>
    <row r="665" spans="2:1024" s="36" customFormat="1" x14ac:dyDescent="0.25">
      <c r="B665" s="5"/>
      <c r="C665" s="6"/>
      <c r="D665" s="5"/>
      <c r="E665" s="7"/>
      <c r="F665" s="8"/>
      <c r="G665" s="9"/>
      <c r="H665" s="10"/>
      <c r="I665" s="11"/>
      <c r="J665" s="11"/>
      <c r="K665" s="11"/>
      <c r="N665" s="38"/>
      <c r="O665" s="38"/>
      <c r="AMI665"/>
      <c r="AMJ665"/>
    </row>
    <row r="666" spans="2:1024" s="36" customFormat="1" x14ac:dyDescent="0.25">
      <c r="B666" s="5"/>
      <c r="C666" s="6"/>
      <c r="D666" s="5"/>
      <c r="E666" s="7"/>
      <c r="F666" s="8"/>
      <c r="G666" s="9"/>
      <c r="H666" s="10"/>
      <c r="I666" s="11"/>
      <c r="J666" s="11"/>
      <c r="K666" s="11"/>
      <c r="N666" s="38"/>
      <c r="O666" s="38"/>
      <c r="AMI666"/>
      <c r="AMJ666"/>
    </row>
    <row r="667" spans="2:1024" s="36" customFormat="1" x14ac:dyDescent="0.25">
      <c r="B667" s="5"/>
      <c r="C667" s="6"/>
      <c r="D667" s="5"/>
      <c r="E667" s="7"/>
      <c r="F667" s="8"/>
      <c r="G667" s="9"/>
      <c r="H667" s="10"/>
      <c r="I667" s="11"/>
      <c r="J667" s="11"/>
      <c r="K667" s="11"/>
      <c r="N667" s="38"/>
      <c r="O667" s="38"/>
      <c r="AMI667"/>
      <c r="AMJ667"/>
    </row>
    <row r="668" spans="2:1024" s="36" customFormat="1" x14ac:dyDescent="0.25">
      <c r="B668" s="5"/>
      <c r="C668" s="6"/>
      <c r="D668" s="5"/>
      <c r="E668" s="7"/>
      <c r="F668" s="8"/>
      <c r="G668" s="9"/>
      <c r="H668" s="10"/>
      <c r="I668" s="11"/>
      <c r="J668" s="11"/>
      <c r="K668" s="11"/>
      <c r="N668" s="38"/>
      <c r="O668" s="38"/>
      <c r="AMI668"/>
      <c r="AMJ668"/>
    </row>
    <row r="669" spans="2:1024" s="36" customFormat="1" x14ac:dyDescent="0.25">
      <c r="B669" s="5"/>
      <c r="C669" s="6"/>
      <c r="D669" s="5"/>
      <c r="E669" s="7"/>
      <c r="F669" s="8"/>
      <c r="G669" s="9"/>
      <c r="H669" s="10"/>
      <c r="I669" s="11"/>
      <c r="J669" s="11"/>
      <c r="K669" s="11"/>
      <c r="N669" s="38"/>
      <c r="O669" s="38"/>
      <c r="AMI669"/>
      <c r="AMJ669"/>
    </row>
    <row r="670" spans="2:1024" s="36" customFormat="1" x14ac:dyDescent="0.25">
      <c r="B670" s="5"/>
      <c r="C670" s="6"/>
      <c r="D670" s="5"/>
      <c r="E670" s="7"/>
      <c r="F670" s="8"/>
      <c r="G670" s="9"/>
      <c r="H670" s="10"/>
      <c r="I670" s="11"/>
      <c r="J670" s="11"/>
      <c r="K670" s="11"/>
      <c r="N670" s="38"/>
      <c r="O670" s="38"/>
      <c r="AMI670"/>
      <c r="AMJ670"/>
    </row>
    <row r="671" spans="2:1024" s="36" customFormat="1" x14ac:dyDescent="0.25">
      <c r="B671" s="5"/>
      <c r="C671" s="6"/>
      <c r="D671" s="5"/>
      <c r="E671" s="7"/>
      <c r="F671" s="8"/>
      <c r="G671" s="9"/>
      <c r="H671" s="10"/>
      <c r="I671" s="11"/>
      <c r="J671" s="11"/>
      <c r="K671" s="11"/>
      <c r="N671" s="38"/>
      <c r="O671" s="38"/>
      <c r="AMI671"/>
      <c r="AMJ671"/>
    </row>
    <row r="672" spans="2:1024" s="36" customFormat="1" x14ac:dyDescent="0.25">
      <c r="B672" s="5"/>
      <c r="C672" s="6"/>
      <c r="D672" s="5"/>
      <c r="E672" s="7"/>
      <c r="F672" s="8"/>
      <c r="G672" s="9"/>
      <c r="H672" s="10"/>
      <c r="I672" s="11"/>
      <c r="J672" s="11"/>
      <c r="K672" s="11"/>
      <c r="N672" s="38"/>
      <c r="O672" s="38"/>
      <c r="AMI672"/>
      <c r="AMJ672"/>
    </row>
    <row r="673" spans="2:1024" s="36" customFormat="1" x14ac:dyDescent="0.25">
      <c r="B673" s="5"/>
      <c r="C673" s="6"/>
      <c r="D673" s="5"/>
      <c r="E673" s="7"/>
      <c r="F673" s="8"/>
      <c r="G673" s="9"/>
      <c r="H673" s="10"/>
      <c r="I673" s="11"/>
      <c r="J673" s="11"/>
      <c r="K673" s="11"/>
      <c r="N673" s="38"/>
      <c r="O673" s="38"/>
      <c r="AMI673"/>
      <c r="AMJ673"/>
    </row>
    <row r="674" spans="2:1024" s="36" customFormat="1" x14ac:dyDescent="0.25">
      <c r="B674" s="5"/>
      <c r="C674" s="6"/>
      <c r="D674" s="5"/>
      <c r="E674" s="7"/>
      <c r="F674" s="8"/>
      <c r="G674" s="9"/>
      <c r="H674" s="10"/>
      <c r="I674" s="11"/>
      <c r="J674" s="11"/>
      <c r="K674" s="11"/>
      <c r="N674" s="38"/>
      <c r="O674" s="38"/>
      <c r="AMI674"/>
      <c r="AMJ674"/>
    </row>
    <row r="675" spans="2:1024" s="36" customFormat="1" x14ac:dyDescent="0.25">
      <c r="B675" s="5"/>
      <c r="C675" s="6"/>
      <c r="D675" s="5"/>
      <c r="E675" s="7"/>
      <c r="F675" s="8"/>
      <c r="G675" s="9"/>
      <c r="H675" s="10"/>
      <c r="I675" s="11"/>
      <c r="J675" s="11"/>
      <c r="K675" s="11"/>
      <c r="N675" s="38"/>
      <c r="O675" s="38"/>
      <c r="AMI675"/>
      <c r="AMJ675"/>
    </row>
    <row r="676" spans="2:1024" s="36" customFormat="1" x14ac:dyDescent="0.25">
      <c r="B676" s="5"/>
      <c r="C676" s="6"/>
      <c r="D676" s="5"/>
      <c r="E676" s="7"/>
      <c r="F676" s="8"/>
      <c r="G676" s="9"/>
      <c r="H676" s="10"/>
      <c r="I676" s="11"/>
      <c r="J676" s="11"/>
      <c r="K676" s="11"/>
      <c r="N676" s="38"/>
      <c r="O676" s="38"/>
      <c r="AMI676"/>
      <c r="AMJ676"/>
    </row>
    <row r="677" spans="2:1024" s="36" customFormat="1" x14ac:dyDescent="0.25">
      <c r="B677" s="5"/>
      <c r="C677" s="6"/>
      <c r="D677" s="5"/>
      <c r="E677" s="7"/>
      <c r="F677" s="8"/>
      <c r="G677" s="9"/>
      <c r="H677" s="10"/>
      <c r="I677" s="11"/>
      <c r="J677" s="11"/>
      <c r="K677" s="11"/>
      <c r="N677" s="38"/>
      <c r="O677" s="38"/>
      <c r="AMI677"/>
      <c r="AMJ677"/>
    </row>
    <row r="678" spans="2:1024" s="36" customFormat="1" x14ac:dyDescent="0.25">
      <c r="B678" s="5"/>
      <c r="C678" s="6"/>
      <c r="D678" s="5"/>
      <c r="E678" s="7"/>
      <c r="F678" s="8"/>
      <c r="G678" s="9"/>
      <c r="H678" s="10"/>
      <c r="I678" s="11"/>
      <c r="J678" s="11"/>
      <c r="K678" s="11"/>
      <c r="N678" s="38"/>
      <c r="O678" s="38"/>
      <c r="AMI678"/>
      <c r="AMJ678"/>
    </row>
    <row r="679" spans="2:1024" s="36" customFormat="1" x14ac:dyDescent="0.25">
      <c r="B679" s="5"/>
      <c r="C679" s="6"/>
      <c r="D679" s="5"/>
      <c r="E679" s="7"/>
      <c r="F679" s="8"/>
      <c r="G679" s="9"/>
      <c r="H679" s="10"/>
      <c r="I679" s="11"/>
      <c r="J679" s="11"/>
      <c r="K679" s="11"/>
      <c r="N679" s="38"/>
      <c r="O679" s="38"/>
      <c r="AMI679"/>
      <c r="AMJ679"/>
    </row>
    <row r="680" spans="2:1024" s="36" customFormat="1" x14ac:dyDescent="0.25">
      <c r="B680" s="5"/>
      <c r="C680" s="6"/>
      <c r="D680" s="5"/>
      <c r="E680" s="7"/>
      <c r="F680" s="8"/>
      <c r="G680" s="9"/>
      <c r="H680" s="10"/>
      <c r="I680" s="11"/>
      <c r="J680" s="11"/>
      <c r="K680" s="11"/>
      <c r="N680" s="38"/>
      <c r="O680" s="38"/>
      <c r="AMI680"/>
      <c r="AMJ680"/>
    </row>
    <row r="681" spans="2:1024" s="36" customFormat="1" x14ac:dyDescent="0.25">
      <c r="B681" s="5"/>
      <c r="C681" s="6"/>
      <c r="D681" s="5"/>
      <c r="E681" s="7"/>
      <c r="F681" s="8"/>
      <c r="G681" s="9"/>
      <c r="H681" s="10"/>
      <c r="I681" s="11"/>
      <c r="J681" s="11"/>
      <c r="K681" s="11"/>
      <c r="N681" s="38"/>
      <c r="O681" s="38"/>
      <c r="AMI681"/>
      <c r="AMJ681"/>
    </row>
    <row r="682" spans="2:1024" s="36" customFormat="1" x14ac:dyDescent="0.25">
      <c r="B682" s="5"/>
      <c r="C682" s="6"/>
      <c r="D682" s="5"/>
      <c r="E682" s="7"/>
      <c r="F682" s="8"/>
      <c r="G682" s="9"/>
      <c r="H682" s="10"/>
      <c r="I682" s="11"/>
      <c r="J682" s="11"/>
      <c r="K682" s="11"/>
      <c r="N682" s="38"/>
      <c r="O682" s="38"/>
      <c r="AMI682"/>
      <c r="AMJ682"/>
    </row>
    <row r="683" spans="2:1024" s="36" customFormat="1" x14ac:dyDescent="0.25">
      <c r="B683" s="5"/>
      <c r="C683" s="6"/>
      <c r="D683" s="5"/>
      <c r="E683" s="7"/>
      <c r="F683" s="8"/>
      <c r="G683" s="9"/>
      <c r="H683" s="10"/>
      <c r="I683" s="11"/>
      <c r="J683" s="11"/>
      <c r="K683" s="11"/>
      <c r="N683" s="38"/>
      <c r="O683" s="38"/>
      <c r="AMI683"/>
      <c r="AMJ683"/>
    </row>
    <row r="684" spans="2:1024" s="36" customFormat="1" x14ac:dyDescent="0.25">
      <c r="B684" s="5"/>
      <c r="C684" s="6"/>
      <c r="D684" s="5"/>
      <c r="E684" s="7"/>
      <c r="F684" s="8"/>
      <c r="G684" s="9"/>
      <c r="H684" s="10"/>
      <c r="I684" s="11"/>
      <c r="J684" s="11"/>
      <c r="K684" s="11"/>
      <c r="N684" s="38"/>
      <c r="O684" s="38"/>
      <c r="AMI684"/>
      <c r="AMJ684"/>
    </row>
    <row r="685" spans="2:1024" s="36" customFormat="1" x14ac:dyDescent="0.25">
      <c r="B685" s="5"/>
      <c r="C685" s="6"/>
      <c r="D685" s="5"/>
      <c r="E685" s="7"/>
      <c r="F685" s="8"/>
      <c r="G685" s="9"/>
      <c r="H685" s="10"/>
      <c r="I685" s="11"/>
      <c r="J685" s="11"/>
      <c r="K685" s="11"/>
      <c r="N685" s="38"/>
      <c r="O685" s="38"/>
      <c r="AMI685"/>
      <c r="AMJ685"/>
    </row>
    <row r="686" spans="2:1024" s="36" customFormat="1" x14ac:dyDescent="0.25">
      <c r="B686" s="5"/>
      <c r="C686" s="6"/>
      <c r="D686" s="5"/>
      <c r="E686" s="7"/>
      <c r="F686" s="8"/>
      <c r="G686" s="9"/>
      <c r="H686" s="10"/>
      <c r="I686" s="11"/>
      <c r="J686" s="11"/>
      <c r="K686" s="11"/>
      <c r="N686" s="38"/>
      <c r="O686" s="38"/>
      <c r="AMI686"/>
      <c r="AMJ686"/>
    </row>
    <row r="687" spans="2:1024" s="36" customFormat="1" x14ac:dyDescent="0.25">
      <c r="B687" s="5"/>
      <c r="C687" s="6"/>
      <c r="D687" s="5"/>
      <c r="E687" s="7"/>
      <c r="F687" s="8"/>
      <c r="G687" s="9"/>
      <c r="H687" s="10"/>
      <c r="I687" s="11"/>
      <c r="J687" s="11"/>
      <c r="K687" s="11"/>
      <c r="N687" s="38"/>
      <c r="O687" s="38"/>
      <c r="AMI687"/>
      <c r="AMJ687"/>
    </row>
    <row r="688" spans="2:1024" s="36" customFormat="1" x14ac:dyDescent="0.25">
      <c r="B688" s="5"/>
      <c r="C688" s="6"/>
      <c r="D688" s="5"/>
      <c r="E688" s="7"/>
      <c r="F688" s="8"/>
      <c r="G688" s="9"/>
      <c r="H688" s="10"/>
      <c r="I688" s="11"/>
      <c r="J688" s="11"/>
      <c r="K688" s="11"/>
      <c r="N688" s="38"/>
      <c r="O688" s="38"/>
      <c r="AMI688"/>
      <c r="AMJ688"/>
    </row>
    <row r="689" spans="2:1024" s="36" customFormat="1" x14ac:dyDescent="0.25">
      <c r="B689" s="5"/>
      <c r="C689" s="6"/>
      <c r="D689" s="5"/>
      <c r="E689" s="7"/>
      <c r="F689" s="8"/>
      <c r="G689" s="9"/>
      <c r="H689" s="10"/>
      <c r="I689" s="11"/>
      <c r="J689" s="11"/>
      <c r="K689" s="11"/>
      <c r="N689" s="38"/>
      <c r="O689" s="38"/>
      <c r="AMI689"/>
      <c r="AMJ689"/>
    </row>
    <row r="690" spans="2:1024" s="36" customFormat="1" x14ac:dyDescent="0.25">
      <c r="B690" s="5"/>
      <c r="C690" s="6"/>
      <c r="D690" s="5"/>
      <c r="E690" s="7"/>
      <c r="F690" s="8"/>
      <c r="G690" s="9"/>
      <c r="H690" s="10"/>
      <c r="I690" s="11"/>
      <c r="J690" s="11"/>
      <c r="K690" s="11"/>
      <c r="N690" s="38"/>
      <c r="O690" s="38"/>
      <c r="AMI690"/>
      <c r="AMJ690"/>
    </row>
    <row r="691" spans="2:1024" s="36" customFormat="1" x14ac:dyDescent="0.25">
      <c r="B691" s="5"/>
      <c r="C691" s="6"/>
      <c r="D691" s="5"/>
      <c r="E691" s="7"/>
      <c r="F691" s="8"/>
      <c r="G691" s="9"/>
      <c r="H691" s="10"/>
      <c r="I691" s="11"/>
      <c r="J691" s="11"/>
      <c r="K691" s="11"/>
      <c r="N691" s="38"/>
      <c r="O691" s="38"/>
      <c r="AMI691"/>
      <c r="AMJ691"/>
    </row>
    <row r="692" spans="2:1024" s="36" customFormat="1" x14ac:dyDescent="0.25">
      <c r="B692" s="5"/>
      <c r="C692" s="6"/>
      <c r="D692" s="5"/>
      <c r="E692" s="7"/>
      <c r="F692" s="8"/>
      <c r="G692" s="9"/>
      <c r="H692" s="10"/>
      <c r="I692" s="11"/>
      <c r="J692" s="11"/>
      <c r="K692" s="11"/>
      <c r="N692" s="38"/>
      <c r="O692" s="38"/>
      <c r="AMI692"/>
      <c r="AMJ692"/>
    </row>
    <row r="693" spans="2:1024" s="36" customFormat="1" x14ac:dyDescent="0.25">
      <c r="B693" s="5"/>
      <c r="C693" s="6"/>
      <c r="D693" s="5"/>
      <c r="E693" s="7"/>
      <c r="F693" s="8"/>
      <c r="G693" s="9"/>
      <c r="H693" s="10"/>
      <c r="I693" s="11"/>
      <c r="J693" s="11"/>
      <c r="K693" s="11"/>
      <c r="N693" s="38"/>
      <c r="O693" s="38"/>
      <c r="AMI693"/>
      <c r="AMJ693"/>
    </row>
    <row r="694" spans="2:1024" s="36" customFormat="1" x14ac:dyDescent="0.25">
      <c r="B694" s="5"/>
      <c r="C694" s="6"/>
      <c r="D694" s="5"/>
      <c r="E694" s="7"/>
      <c r="F694" s="8"/>
      <c r="G694" s="9"/>
      <c r="H694" s="10"/>
      <c r="I694" s="11"/>
      <c r="J694" s="11"/>
      <c r="K694" s="11"/>
      <c r="N694" s="38"/>
      <c r="O694" s="38"/>
      <c r="AMI694"/>
      <c r="AMJ694"/>
    </row>
    <row r="695" spans="2:1024" s="36" customFormat="1" x14ac:dyDescent="0.25">
      <c r="B695" s="5"/>
      <c r="C695" s="6"/>
      <c r="D695" s="5"/>
      <c r="E695" s="7"/>
      <c r="F695" s="8"/>
      <c r="G695" s="9"/>
      <c r="H695" s="10"/>
      <c r="I695" s="11"/>
      <c r="J695" s="11"/>
      <c r="K695" s="11"/>
      <c r="N695" s="38"/>
      <c r="O695" s="38"/>
      <c r="AMI695"/>
      <c r="AMJ695"/>
    </row>
    <row r="696" spans="2:1024" s="36" customFormat="1" x14ac:dyDescent="0.25">
      <c r="B696" s="5"/>
      <c r="C696" s="6"/>
      <c r="D696" s="5"/>
      <c r="E696" s="7"/>
      <c r="F696" s="8"/>
      <c r="G696" s="9"/>
      <c r="H696" s="10"/>
      <c r="I696" s="11"/>
      <c r="J696" s="11"/>
      <c r="K696" s="11"/>
      <c r="N696" s="38"/>
      <c r="O696" s="38"/>
      <c r="AMI696"/>
      <c r="AMJ696"/>
    </row>
    <row r="697" spans="2:1024" s="36" customFormat="1" x14ac:dyDescent="0.25">
      <c r="B697" s="5"/>
      <c r="C697" s="6"/>
      <c r="D697" s="5"/>
      <c r="E697" s="7"/>
      <c r="F697" s="8"/>
      <c r="G697" s="9"/>
      <c r="H697" s="10"/>
      <c r="I697" s="11"/>
      <c r="J697" s="11"/>
      <c r="K697" s="11"/>
      <c r="N697" s="38"/>
      <c r="O697" s="38"/>
      <c r="AMI697"/>
      <c r="AMJ697"/>
    </row>
    <row r="698" spans="2:1024" s="36" customFormat="1" x14ac:dyDescent="0.25">
      <c r="B698" s="5"/>
      <c r="C698" s="6"/>
      <c r="D698" s="5"/>
      <c r="E698" s="7"/>
      <c r="F698" s="8"/>
      <c r="G698" s="9"/>
      <c r="H698" s="10"/>
      <c r="I698" s="11"/>
      <c r="J698" s="11"/>
      <c r="K698" s="11"/>
      <c r="N698" s="38"/>
      <c r="O698" s="38"/>
      <c r="AMI698"/>
      <c r="AMJ698"/>
    </row>
    <row r="699" spans="2:1024" s="36" customFormat="1" x14ac:dyDescent="0.25">
      <c r="B699" s="5"/>
      <c r="C699" s="6"/>
      <c r="D699" s="5"/>
      <c r="E699" s="7"/>
      <c r="F699" s="8"/>
      <c r="G699" s="9"/>
      <c r="H699" s="10"/>
      <c r="I699" s="11"/>
      <c r="J699" s="11"/>
      <c r="K699" s="11"/>
      <c r="N699" s="38"/>
      <c r="O699" s="38"/>
      <c r="AMI699"/>
      <c r="AMJ699"/>
    </row>
    <row r="700" spans="2:1024" s="36" customFormat="1" x14ac:dyDescent="0.25">
      <c r="B700" s="5"/>
      <c r="C700" s="6"/>
      <c r="D700" s="5"/>
      <c r="E700" s="7"/>
      <c r="F700" s="8"/>
      <c r="G700" s="9"/>
      <c r="H700" s="10"/>
      <c r="I700" s="11"/>
      <c r="J700" s="11"/>
      <c r="K700" s="11"/>
      <c r="N700" s="38"/>
      <c r="O700" s="38"/>
      <c r="AMI700"/>
      <c r="AMJ700"/>
    </row>
    <row r="701" spans="2:1024" s="36" customFormat="1" x14ac:dyDescent="0.25">
      <c r="B701" s="5"/>
      <c r="C701" s="6"/>
      <c r="D701" s="5"/>
      <c r="E701" s="7"/>
      <c r="F701" s="8"/>
      <c r="G701" s="9"/>
      <c r="H701" s="10"/>
      <c r="I701" s="11"/>
      <c r="J701" s="11"/>
      <c r="K701" s="11"/>
      <c r="N701" s="38"/>
      <c r="O701" s="38"/>
      <c r="AMI701"/>
      <c r="AMJ701"/>
    </row>
    <row r="702" spans="2:1024" s="36" customFormat="1" x14ac:dyDescent="0.25">
      <c r="B702" s="5"/>
      <c r="C702" s="6"/>
      <c r="D702" s="5"/>
      <c r="E702" s="7"/>
      <c r="F702" s="8"/>
      <c r="G702" s="9"/>
      <c r="H702" s="10"/>
      <c r="I702" s="11"/>
      <c r="J702" s="11"/>
      <c r="K702" s="11"/>
      <c r="N702" s="38"/>
      <c r="O702" s="38"/>
      <c r="AMI702"/>
      <c r="AMJ702"/>
    </row>
    <row r="703" spans="2:1024" s="36" customFormat="1" x14ac:dyDescent="0.25">
      <c r="B703" s="5"/>
      <c r="C703" s="6"/>
      <c r="D703" s="5"/>
      <c r="E703" s="7"/>
      <c r="F703" s="8"/>
      <c r="G703" s="9"/>
      <c r="H703" s="10"/>
      <c r="I703" s="11"/>
      <c r="J703" s="11"/>
      <c r="K703" s="11"/>
      <c r="N703" s="38"/>
      <c r="O703" s="38"/>
      <c r="AMI703"/>
      <c r="AMJ703"/>
    </row>
    <row r="704" spans="2:1024" s="36" customFormat="1" x14ac:dyDescent="0.25">
      <c r="B704" s="5"/>
      <c r="C704" s="6"/>
      <c r="D704" s="5"/>
      <c r="E704" s="7"/>
      <c r="F704" s="8"/>
      <c r="G704" s="9"/>
      <c r="H704" s="10"/>
      <c r="I704" s="11"/>
      <c r="J704" s="11"/>
      <c r="K704" s="11"/>
      <c r="N704" s="38"/>
      <c r="O704" s="38"/>
      <c r="AMI704"/>
      <c r="AMJ704"/>
    </row>
    <row r="705" spans="2:1024" s="36" customFormat="1" x14ac:dyDescent="0.25">
      <c r="B705" s="5"/>
      <c r="C705" s="6"/>
      <c r="D705" s="5"/>
      <c r="E705" s="7"/>
      <c r="F705" s="8"/>
      <c r="G705" s="9"/>
      <c r="H705" s="10"/>
      <c r="I705" s="11"/>
      <c r="J705" s="11"/>
      <c r="K705" s="11"/>
      <c r="N705" s="38"/>
      <c r="O705" s="38"/>
      <c r="AMI705"/>
      <c r="AMJ705"/>
    </row>
    <row r="706" spans="2:1024" s="36" customFormat="1" x14ac:dyDescent="0.25">
      <c r="B706" s="5"/>
      <c r="C706" s="6"/>
      <c r="D706" s="5"/>
      <c r="E706" s="7"/>
      <c r="F706" s="8"/>
      <c r="G706" s="9"/>
      <c r="H706" s="10"/>
      <c r="I706" s="11"/>
      <c r="J706" s="11"/>
      <c r="K706" s="11"/>
      <c r="N706" s="38"/>
      <c r="O706" s="38"/>
      <c r="AMI706"/>
      <c r="AMJ706"/>
    </row>
    <row r="707" spans="2:1024" s="36" customFormat="1" x14ac:dyDescent="0.25">
      <c r="B707" s="5"/>
      <c r="C707" s="6"/>
      <c r="D707" s="5"/>
      <c r="E707" s="7"/>
      <c r="F707" s="8"/>
      <c r="G707" s="9"/>
      <c r="H707" s="10"/>
      <c r="I707" s="11"/>
      <c r="J707" s="11"/>
      <c r="K707" s="11"/>
      <c r="N707" s="38"/>
      <c r="O707" s="38"/>
      <c r="AMI707"/>
      <c r="AMJ707"/>
    </row>
    <row r="708" spans="2:1024" s="36" customFormat="1" x14ac:dyDescent="0.25">
      <c r="B708" s="5"/>
      <c r="C708" s="6"/>
      <c r="D708" s="5"/>
      <c r="E708" s="7"/>
      <c r="F708" s="8"/>
      <c r="G708" s="9"/>
      <c r="H708" s="10"/>
      <c r="I708" s="11"/>
      <c r="J708" s="11"/>
      <c r="K708" s="11"/>
      <c r="N708" s="38"/>
      <c r="O708" s="38"/>
      <c r="AMI708"/>
      <c r="AMJ708"/>
    </row>
    <row r="709" spans="2:1024" s="36" customFormat="1" x14ac:dyDescent="0.25">
      <c r="B709" s="5"/>
      <c r="C709" s="6"/>
      <c r="D709" s="5"/>
      <c r="E709" s="7"/>
      <c r="F709" s="8"/>
      <c r="G709" s="9"/>
      <c r="H709" s="10"/>
      <c r="I709" s="11"/>
      <c r="J709" s="11"/>
      <c r="K709" s="11"/>
      <c r="N709" s="38"/>
      <c r="O709" s="38"/>
      <c r="AMI709"/>
      <c r="AMJ709"/>
    </row>
    <row r="710" spans="2:1024" s="36" customFormat="1" x14ac:dyDescent="0.25">
      <c r="B710" s="5"/>
      <c r="C710" s="6"/>
      <c r="D710" s="5"/>
      <c r="E710" s="7"/>
      <c r="F710" s="8"/>
      <c r="G710" s="9"/>
      <c r="H710" s="10"/>
      <c r="I710" s="11"/>
      <c r="J710" s="11"/>
      <c r="K710" s="11"/>
      <c r="N710" s="38"/>
      <c r="O710" s="38"/>
      <c r="AMI710"/>
      <c r="AMJ710"/>
    </row>
    <row r="711" spans="2:1024" s="36" customFormat="1" x14ac:dyDescent="0.25">
      <c r="B711" s="5"/>
      <c r="C711" s="6"/>
      <c r="D711" s="5"/>
      <c r="E711" s="7"/>
      <c r="F711" s="8"/>
      <c r="G711" s="9"/>
      <c r="H711" s="10"/>
      <c r="I711" s="11"/>
      <c r="J711" s="11"/>
      <c r="K711" s="11"/>
      <c r="N711" s="38"/>
      <c r="O711" s="38"/>
      <c r="AMI711"/>
      <c r="AMJ711"/>
    </row>
    <row r="712" spans="2:1024" s="36" customFormat="1" x14ac:dyDescent="0.25">
      <c r="B712" s="5"/>
      <c r="C712" s="6"/>
      <c r="D712" s="5"/>
      <c r="E712" s="7"/>
      <c r="F712" s="8"/>
      <c r="G712" s="9"/>
      <c r="H712" s="10"/>
      <c r="I712" s="11"/>
      <c r="J712" s="11"/>
      <c r="K712" s="11"/>
      <c r="N712" s="38"/>
      <c r="O712" s="38"/>
      <c r="AMI712"/>
      <c r="AMJ712"/>
    </row>
    <row r="713" spans="2:1024" s="36" customFormat="1" x14ac:dyDescent="0.25">
      <c r="B713" s="5"/>
      <c r="C713" s="6"/>
      <c r="D713" s="5"/>
      <c r="E713" s="7"/>
      <c r="F713" s="8"/>
      <c r="G713" s="9"/>
      <c r="H713" s="10"/>
      <c r="I713" s="11"/>
      <c r="J713" s="11"/>
      <c r="K713" s="11"/>
      <c r="N713" s="38"/>
      <c r="O713" s="38"/>
      <c r="AMI713"/>
      <c r="AMJ713"/>
    </row>
    <row r="714" spans="2:1024" s="36" customFormat="1" x14ac:dyDescent="0.25">
      <c r="B714" s="5"/>
      <c r="C714" s="6"/>
      <c r="D714" s="5"/>
      <c r="E714" s="7"/>
      <c r="F714" s="8"/>
      <c r="G714" s="9"/>
      <c r="H714" s="10"/>
      <c r="I714" s="11"/>
      <c r="J714" s="11"/>
      <c r="K714" s="11"/>
      <c r="N714" s="38"/>
      <c r="O714" s="38"/>
      <c r="AMI714"/>
      <c r="AMJ714"/>
    </row>
    <row r="715" spans="2:1024" s="36" customFormat="1" x14ac:dyDescent="0.25">
      <c r="B715" s="5"/>
      <c r="C715" s="6"/>
      <c r="D715" s="5"/>
      <c r="E715" s="7"/>
      <c r="F715" s="8"/>
      <c r="G715" s="9"/>
      <c r="H715" s="10"/>
      <c r="I715" s="11"/>
      <c r="J715" s="11"/>
      <c r="K715" s="11"/>
      <c r="N715" s="38"/>
      <c r="O715" s="38"/>
      <c r="AMI715"/>
      <c r="AMJ715"/>
    </row>
    <row r="716" spans="2:1024" s="36" customFormat="1" x14ac:dyDescent="0.25">
      <c r="B716" s="5"/>
      <c r="C716" s="6"/>
      <c r="D716" s="5"/>
      <c r="E716" s="7"/>
      <c r="F716" s="8"/>
      <c r="G716" s="9"/>
      <c r="H716" s="10"/>
      <c r="I716" s="11"/>
      <c r="J716" s="11"/>
      <c r="K716" s="11"/>
      <c r="N716" s="38"/>
      <c r="O716" s="38"/>
      <c r="AMI716"/>
      <c r="AMJ716"/>
    </row>
    <row r="717" spans="2:1024" s="36" customFormat="1" x14ac:dyDescent="0.25">
      <c r="B717" s="5"/>
      <c r="C717" s="6"/>
      <c r="D717" s="5"/>
      <c r="E717" s="7"/>
      <c r="F717" s="8"/>
      <c r="G717" s="9"/>
      <c r="H717" s="10"/>
      <c r="I717" s="11"/>
      <c r="J717" s="11"/>
      <c r="K717" s="11"/>
      <c r="N717" s="38"/>
      <c r="O717" s="38"/>
      <c r="AMI717"/>
      <c r="AMJ717"/>
    </row>
    <row r="718" spans="2:1024" s="36" customFormat="1" x14ac:dyDescent="0.25">
      <c r="B718" s="5"/>
      <c r="C718" s="6"/>
      <c r="D718" s="5"/>
      <c r="E718" s="7"/>
      <c r="F718" s="8"/>
      <c r="G718" s="9"/>
      <c r="H718" s="10"/>
      <c r="I718" s="11"/>
      <c r="J718" s="11"/>
      <c r="K718" s="11"/>
      <c r="N718" s="38"/>
      <c r="O718" s="38"/>
      <c r="AMI718"/>
      <c r="AMJ718"/>
    </row>
    <row r="719" spans="2:1024" s="36" customFormat="1" x14ac:dyDescent="0.25">
      <c r="B719" s="5"/>
      <c r="C719" s="6"/>
      <c r="D719" s="5"/>
      <c r="E719" s="7"/>
      <c r="F719" s="8"/>
      <c r="G719" s="9"/>
      <c r="H719" s="10"/>
      <c r="I719" s="11"/>
      <c r="J719" s="11"/>
      <c r="K719" s="11"/>
      <c r="N719" s="38"/>
      <c r="O719" s="38"/>
      <c r="AMI719"/>
      <c r="AMJ719"/>
    </row>
    <row r="720" spans="2:1024" s="36" customFormat="1" x14ac:dyDescent="0.25">
      <c r="B720" s="5"/>
      <c r="C720" s="6"/>
      <c r="D720" s="5"/>
      <c r="E720" s="7"/>
      <c r="F720" s="8"/>
      <c r="G720" s="9"/>
      <c r="H720" s="10"/>
      <c r="I720" s="11"/>
      <c r="J720" s="11"/>
      <c r="K720" s="11"/>
      <c r="N720" s="38"/>
      <c r="O720" s="38"/>
      <c r="AMI720"/>
      <c r="AMJ720"/>
    </row>
    <row r="721" spans="2:1024" s="36" customFormat="1" x14ac:dyDescent="0.25">
      <c r="B721" s="5"/>
      <c r="C721" s="6"/>
      <c r="D721" s="5"/>
      <c r="E721" s="7"/>
      <c r="F721" s="8"/>
      <c r="G721" s="9"/>
      <c r="H721" s="10"/>
      <c r="I721" s="11"/>
      <c r="J721" s="11"/>
      <c r="K721" s="11"/>
      <c r="N721" s="38"/>
      <c r="O721" s="38"/>
      <c r="AMI721"/>
      <c r="AMJ721"/>
    </row>
    <row r="722" spans="2:1024" s="36" customFormat="1" x14ac:dyDescent="0.25">
      <c r="B722" s="5"/>
      <c r="C722" s="6"/>
      <c r="D722" s="5"/>
      <c r="E722" s="7"/>
      <c r="F722" s="8"/>
      <c r="G722" s="9"/>
      <c r="H722" s="10"/>
      <c r="I722" s="11"/>
      <c r="J722" s="11"/>
      <c r="K722" s="11"/>
      <c r="N722" s="38"/>
      <c r="O722" s="38"/>
      <c r="AMI722"/>
      <c r="AMJ722"/>
    </row>
    <row r="723" spans="2:1024" s="36" customFormat="1" x14ac:dyDescent="0.25">
      <c r="B723" s="5"/>
      <c r="C723" s="6"/>
      <c r="D723" s="5"/>
      <c r="E723" s="7"/>
      <c r="F723" s="8"/>
      <c r="G723" s="9"/>
      <c r="H723" s="10"/>
      <c r="I723" s="11"/>
      <c r="J723" s="11"/>
      <c r="K723" s="11"/>
      <c r="N723" s="38"/>
      <c r="O723" s="38"/>
      <c r="AMI723"/>
      <c r="AMJ723"/>
    </row>
    <row r="724" spans="2:1024" s="36" customFormat="1" x14ac:dyDescent="0.25">
      <c r="B724" s="5"/>
      <c r="C724" s="6"/>
      <c r="D724" s="5"/>
      <c r="E724" s="7"/>
      <c r="F724" s="8"/>
      <c r="G724" s="9"/>
      <c r="H724" s="10"/>
      <c r="I724" s="11"/>
      <c r="J724" s="11"/>
      <c r="K724" s="11"/>
      <c r="N724" s="38"/>
      <c r="O724" s="38"/>
      <c r="AMI724"/>
      <c r="AMJ724"/>
    </row>
    <row r="725" spans="2:1024" s="36" customFormat="1" x14ac:dyDescent="0.25">
      <c r="B725" s="5"/>
      <c r="C725" s="6"/>
      <c r="D725" s="5"/>
      <c r="E725" s="7"/>
      <c r="F725" s="8"/>
      <c r="G725" s="9"/>
      <c r="H725" s="10"/>
      <c r="I725" s="11"/>
      <c r="J725" s="11"/>
      <c r="K725" s="11"/>
      <c r="N725" s="38"/>
      <c r="O725" s="38"/>
      <c r="AMI725"/>
      <c r="AMJ725"/>
    </row>
    <row r="726" spans="2:1024" s="36" customFormat="1" x14ac:dyDescent="0.25">
      <c r="B726" s="5"/>
      <c r="C726" s="6"/>
      <c r="D726" s="5"/>
      <c r="E726" s="7"/>
      <c r="F726" s="8"/>
      <c r="G726" s="9"/>
      <c r="H726" s="10"/>
      <c r="I726" s="11"/>
      <c r="J726" s="11"/>
      <c r="K726" s="11"/>
      <c r="N726" s="38"/>
      <c r="O726" s="38"/>
      <c r="AMI726"/>
      <c r="AMJ726"/>
    </row>
    <row r="727" spans="2:1024" s="36" customFormat="1" x14ac:dyDescent="0.25">
      <c r="B727" s="5"/>
      <c r="C727" s="6"/>
      <c r="D727" s="5"/>
      <c r="E727" s="7"/>
      <c r="F727" s="8"/>
      <c r="G727" s="9"/>
      <c r="H727" s="10"/>
      <c r="I727" s="11"/>
      <c r="J727" s="11"/>
      <c r="K727" s="11"/>
      <c r="N727" s="38"/>
      <c r="O727" s="38"/>
      <c r="AMI727"/>
      <c r="AMJ727"/>
    </row>
    <row r="728" spans="2:1024" s="36" customFormat="1" x14ac:dyDescent="0.25">
      <c r="B728" s="5"/>
      <c r="C728" s="6"/>
      <c r="D728" s="5"/>
      <c r="E728" s="7"/>
      <c r="F728" s="8"/>
      <c r="G728" s="9"/>
      <c r="H728" s="10"/>
      <c r="I728" s="11"/>
      <c r="J728" s="11"/>
      <c r="K728" s="11"/>
      <c r="N728" s="38"/>
      <c r="O728" s="38"/>
      <c r="AMI728"/>
      <c r="AMJ728"/>
    </row>
    <row r="729" spans="2:1024" s="36" customFormat="1" x14ac:dyDescent="0.25">
      <c r="B729" s="5"/>
      <c r="C729" s="6"/>
      <c r="D729" s="5"/>
      <c r="E729" s="7"/>
      <c r="F729" s="8"/>
      <c r="G729" s="9"/>
      <c r="H729" s="10"/>
      <c r="I729" s="11"/>
      <c r="J729" s="11"/>
      <c r="K729" s="11"/>
      <c r="N729" s="38"/>
      <c r="O729" s="38"/>
      <c r="AMI729"/>
      <c r="AMJ729"/>
    </row>
    <row r="730" spans="2:1024" s="36" customFormat="1" x14ac:dyDescent="0.25">
      <c r="B730" s="5"/>
      <c r="C730" s="6"/>
      <c r="D730" s="5"/>
      <c r="E730" s="7"/>
      <c r="F730" s="8"/>
      <c r="G730" s="9"/>
      <c r="H730" s="10"/>
      <c r="I730" s="11"/>
      <c r="J730" s="11"/>
      <c r="K730" s="11"/>
      <c r="N730" s="38"/>
      <c r="O730" s="38"/>
      <c r="AMI730"/>
      <c r="AMJ730"/>
    </row>
    <row r="731" spans="2:1024" s="36" customFormat="1" x14ac:dyDescent="0.25">
      <c r="B731" s="5"/>
      <c r="C731" s="6"/>
      <c r="D731" s="5"/>
      <c r="E731" s="7"/>
      <c r="F731" s="8"/>
      <c r="G731" s="9"/>
      <c r="H731" s="10"/>
      <c r="I731" s="11"/>
      <c r="J731" s="11"/>
      <c r="K731" s="11"/>
      <c r="N731" s="38"/>
      <c r="O731" s="38"/>
      <c r="AMI731"/>
      <c r="AMJ731"/>
    </row>
    <row r="732" spans="2:1024" s="36" customFormat="1" x14ac:dyDescent="0.25">
      <c r="B732" s="5"/>
      <c r="C732" s="6"/>
      <c r="D732" s="5"/>
      <c r="E732" s="7"/>
      <c r="F732" s="8"/>
      <c r="G732" s="9"/>
      <c r="H732" s="10"/>
      <c r="I732" s="11"/>
      <c r="J732" s="11"/>
      <c r="K732" s="11"/>
      <c r="N732" s="38"/>
      <c r="O732" s="38"/>
      <c r="AMI732"/>
      <c r="AMJ732"/>
    </row>
    <row r="733" spans="2:1024" s="36" customFormat="1" x14ac:dyDescent="0.25">
      <c r="B733" s="5"/>
      <c r="C733" s="6"/>
      <c r="D733" s="5"/>
      <c r="E733" s="7"/>
      <c r="F733" s="8"/>
      <c r="G733" s="9"/>
      <c r="H733" s="10"/>
      <c r="I733" s="11"/>
      <c r="J733" s="11"/>
      <c r="K733" s="11"/>
      <c r="N733" s="38"/>
      <c r="O733" s="38"/>
      <c r="AMI733"/>
      <c r="AMJ733"/>
    </row>
    <row r="734" spans="2:1024" s="36" customFormat="1" x14ac:dyDescent="0.25">
      <c r="B734" s="5"/>
      <c r="C734" s="6"/>
      <c r="D734" s="5"/>
      <c r="E734" s="7"/>
      <c r="F734" s="8"/>
      <c r="G734" s="9"/>
      <c r="H734" s="10"/>
      <c r="I734" s="11"/>
      <c r="J734" s="11"/>
      <c r="K734" s="11"/>
      <c r="N734" s="38"/>
      <c r="O734" s="38"/>
      <c r="AMI734"/>
      <c r="AMJ734"/>
    </row>
    <row r="735" spans="2:1024" s="36" customFormat="1" x14ac:dyDescent="0.25">
      <c r="B735" s="5"/>
      <c r="C735" s="6"/>
      <c r="D735" s="5"/>
      <c r="E735" s="7"/>
      <c r="F735" s="8"/>
      <c r="G735" s="9"/>
      <c r="H735" s="10"/>
      <c r="I735" s="11"/>
      <c r="J735" s="11"/>
      <c r="K735" s="11"/>
      <c r="N735" s="38"/>
      <c r="O735" s="38"/>
      <c r="AMI735"/>
      <c r="AMJ735"/>
    </row>
    <row r="736" spans="2:1024" s="36" customFormat="1" x14ac:dyDescent="0.25">
      <c r="B736" s="5"/>
      <c r="C736" s="6"/>
      <c r="D736" s="5"/>
      <c r="E736" s="7"/>
      <c r="F736" s="8"/>
      <c r="G736" s="9"/>
      <c r="H736" s="10"/>
      <c r="I736" s="11"/>
      <c r="J736" s="11"/>
      <c r="K736" s="11"/>
      <c r="N736" s="38"/>
      <c r="O736" s="38"/>
      <c r="AMI736"/>
      <c r="AMJ736"/>
    </row>
    <row r="737" spans="2:1024" s="36" customFormat="1" x14ac:dyDescent="0.25">
      <c r="B737" s="5"/>
      <c r="C737" s="6"/>
      <c r="D737" s="5"/>
      <c r="E737" s="7"/>
      <c r="F737" s="8"/>
      <c r="G737" s="9"/>
      <c r="H737" s="10"/>
      <c r="I737" s="11"/>
      <c r="J737" s="11"/>
      <c r="K737" s="11"/>
      <c r="N737" s="38"/>
      <c r="O737" s="38"/>
      <c r="AMI737"/>
      <c r="AMJ737"/>
    </row>
    <row r="738" spans="2:1024" s="36" customFormat="1" x14ac:dyDescent="0.25">
      <c r="B738" s="5"/>
      <c r="C738" s="6"/>
      <c r="D738" s="5"/>
      <c r="E738" s="7"/>
      <c r="F738" s="8"/>
      <c r="G738" s="9"/>
      <c r="H738" s="10"/>
      <c r="I738" s="11"/>
      <c r="J738" s="11"/>
      <c r="K738" s="11"/>
      <c r="N738" s="38"/>
      <c r="O738" s="38"/>
      <c r="AMI738"/>
      <c r="AMJ738"/>
    </row>
    <row r="739" spans="2:1024" s="36" customFormat="1" x14ac:dyDescent="0.25">
      <c r="B739" s="5"/>
      <c r="C739" s="6"/>
      <c r="D739" s="5"/>
      <c r="E739" s="7"/>
      <c r="F739" s="8"/>
      <c r="G739" s="9"/>
      <c r="H739" s="10"/>
      <c r="I739" s="11"/>
      <c r="J739" s="11"/>
      <c r="K739" s="11"/>
      <c r="N739" s="38"/>
      <c r="O739" s="38"/>
      <c r="AMI739"/>
      <c r="AMJ739"/>
    </row>
    <row r="740" spans="2:1024" s="36" customFormat="1" x14ac:dyDescent="0.25">
      <c r="B740" s="5"/>
      <c r="C740" s="6"/>
      <c r="D740" s="5"/>
      <c r="E740" s="7"/>
      <c r="F740" s="8"/>
      <c r="G740" s="9"/>
      <c r="H740" s="10"/>
      <c r="I740" s="11"/>
      <c r="J740" s="11"/>
      <c r="K740" s="11"/>
      <c r="N740" s="38"/>
      <c r="O740" s="38"/>
      <c r="AMI740"/>
      <c r="AMJ740"/>
    </row>
    <row r="741" spans="2:1024" s="36" customFormat="1" x14ac:dyDescent="0.25">
      <c r="B741" s="5"/>
      <c r="C741" s="6"/>
      <c r="D741" s="5"/>
      <c r="E741" s="7"/>
      <c r="F741" s="8"/>
      <c r="G741" s="9"/>
      <c r="H741" s="10"/>
      <c r="I741" s="11"/>
      <c r="J741" s="11"/>
      <c r="K741" s="11"/>
      <c r="N741" s="38"/>
      <c r="O741" s="38"/>
      <c r="AMI741"/>
      <c r="AMJ741"/>
    </row>
    <row r="742" spans="2:1024" s="36" customFormat="1" x14ac:dyDescent="0.25">
      <c r="B742" s="5"/>
      <c r="C742" s="6"/>
      <c r="D742" s="5"/>
      <c r="E742" s="7"/>
      <c r="F742" s="8"/>
      <c r="G742" s="9"/>
      <c r="H742" s="10"/>
      <c r="I742" s="11"/>
      <c r="J742" s="11"/>
      <c r="K742" s="11"/>
      <c r="N742" s="38"/>
      <c r="O742" s="38"/>
      <c r="AMI742"/>
      <c r="AMJ742"/>
    </row>
    <row r="743" spans="2:1024" s="36" customFormat="1" x14ac:dyDescent="0.25">
      <c r="B743" s="5"/>
      <c r="C743" s="6"/>
      <c r="D743" s="5"/>
      <c r="E743" s="7"/>
      <c r="F743" s="8"/>
      <c r="G743" s="9"/>
      <c r="H743" s="10"/>
      <c r="I743" s="11"/>
      <c r="J743" s="11"/>
      <c r="K743" s="11"/>
      <c r="N743" s="38"/>
      <c r="O743" s="38"/>
      <c r="AMI743"/>
      <c r="AMJ743"/>
    </row>
    <row r="744" spans="2:1024" s="36" customFormat="1" x14ac:dyDescent="0.25">
      <c r="B744" s="5"/>
      <c r="C744" s="6"/>
      <c r="D744" s="5"/>
      <c r="E744" s="7"/>
      <c r="F744" s="8"/>
      <c r="G744" s="9"/>
      <c r="H744" s="10"/>
      <c r="I744" s="11"/>
      <c r="J744" s="11"/>
      <c r="K744" s="11"/>
      <c r="N744" s="38"/>
      <c r="O744" s="38"/>
      <c r="AMI744"/>
      <c r="AMJ744"/>
    </row>
    <row r="745" spans="2:1024" s="36" customFormat="1" x14ac:dyDescent="0.25">
      <c r="B745" s="5"/>
      <c r="C745" s="6"/>
      <c r="D745" s="5"/>
      <c r="E745" s="7"/>
      <c r="F745" s="8"/>
      <c r="G745" s="9"/>
      <c r="H745" s="10"/>
      <c r="I745" s="11"/>
      <c r="J745" s="11"/>
      <c r="K745" s="11"/>
      <c r="N745" s="38"/>
      <c r="O745" s="38"/>
      <c r="AMI745"/>
      <c r="AMJ745"/>
    </row>
    <row r="746" spans="2:1024" s="36" customFormat="1" x14ac:dyDescent="0.25">
      <c r="B746" s="5"/>
      <c r="C746" s="6"/>
      <c r="D746" s="5"/>
      <c r="E746" s="7"/>
      <c r="F746" s="8"/>
      <c r="G746" s="9"/>
      <c r="H746" s="10"/>
      <c r="I746" s="11"/>
      <c r="J746" s="11"/>
      <c r="K746" s="11"/>
      <c r="N746" s="38"/>
      <c r="O746" s="38"/>
      <c r="AMI746"/>
      <c r="AMJ746"/>
    </row>
    <row r="747" spans="2:1024" s="36" customFormat="1" x14ac:dyDescent="0.25">
      <c r="B747" s="5"/>
      <c r="C747" s="6"/>
      <c r="D747" s="5"/>
      <c r="E747" s="7"/>
      <c r="F747" s="8"/>
      <c r="G747" s="9"/>
      <c r="H747" s="10"/>
      <c r="I747" s="11"/>
      <c r="J747" s="11"/>
      <c r="K747" s="11"/>
      <c r="N747" s="38"/>
      <c r="O747" s="38"/>
      <c r="AMI747"/>
      <c r="AMJ747"/>
    </row>
    <row r="748" spans="2:1024" s="36" customFormat="1" x14ac:dyDescent="0.25">
      <c r="B748" s="5"/>
      <c r="C748" s="6"/>
      <c r="D748" s="5"/>
      <c r="E748" s="7"/>
      <c r="F748" s="8"/>
      <c r="G748" s="9"/>
      <c r="H748" s="10"/>
      <c r="I748" s="11"/>
      <c r="J748" s="11"/>
      <c r="K748" s="11"/>
      <c r="N748" s="38"/>
      <c r="O748" s="38"/>
      <c r="AMI748"/>
      <c r="AMJ748"/>
    </row>
    <row r="749" spans="2:1024" s="36" customFormat="1" x14ac:dyDescent="0.25">
      <c r="B749" s="5"/>
      <c r="C749" s="6"/>
      <c r="D749" s="5"/>
      <c r="E749" s="7"/>
      <c r="F749" s="8"/>
      <c r="G749" s="9"/>
      <c r="H749" s="10"/>
      <c r="I749" s="11"/>
      <c r="J749" s="11"/>
      <c r="K749" s="11"/>
      <c r="N749" s="38"/>
      <c r="O749" s="38"/>
      <c r="AMI749"/>
      <c r="AMJ749"/>
    </row>
    <row r="750" spans="2:1024" s="36" customFormat="1" x14ac:dyDescent="0.25">
      <c r="B750" s="5"/>
      <c r="C750" s="6"/>
      <c r="D750" s="5"/>
      <c r="E750" s="7"/>
      <c r="F750" s="8"/>
      <c r="G750" s="9"/>
      <c r="H750" s="10"/>
      <c r="I750" s="11"/>
      <c r="J750" s="11"/>
      <c r="K750" s="11"/>
      <c r="N750" s="38"/>
      <c r="O750" s="38"/>
      <c r="AMI750"/>
      <c r="AMJ750"/>
    </row>
    <row r="751" spans="2:1024" s="36" customFormat="1" x14ac:dyDescent="0.25">
      <c r="B751" s="5"/>
      <c r="C751" s="6"/>
      <c r="D751" s="5"/>
      <c r="E751" s="7"/>
      <c r="F751" s="8"/>
      <c r="G751" s="9"/>
      <c r="H751" s="10"/>
      <c r="I751" s="11"/>
      <c r="J751" s="11"/>
      <c r="K751" s="11"/>
      <c r="N751" s="38"/>
      <c r="O751" s="38"/>
      <c r="AMI751"/>
      <c r="AMJ751"/>
    </row>
    <row r="752" spans="2:1024" s="36" customFormat="1" x14ac:dyDescent="0.25">
      <c r="B752" s="5"/>
      <c r="C752" s="6"/>
      <c r="D752" s="5"/>
      <c r="E752" s="7"/>
      <c r="F752" s="8"/>
      <c r="G752" s="9"/>
      <c r="H752" s="10"/>
      <c r="I752" s="11"/>
      <c r="J752" s="11"/>
      <c r="K752" s="11"/>
      <c r="N752" s="38"/>
      <c r="O752" s="38"/>
      <c r="AMI752"/>
      <c r="AMJ752"/>
    </row>
    <row r="753" spans="2:1024" s="36" customFormat="1" x14ac:dyDescent="0.25">
      <c r="B753" s="5"/>
      <c r="C753" s="6"/>
      <c r="D753" s="5"/>
      <c r="E753" s="7"/>
      <c r="F753" s="8"/>
      <c r="G753" s="9"/>
      <c r="H753" s="10"/>
      <c r="I753" s="11"/>
      <c r="J753" s="11"/>
      <c r="K753" s="11"/>
      <c r="N753" s="38"/>
      <c r="O753" s="38"/>
      <c r="AMI753"/>
      <c r="AMJ753"/>
    </row>
    <row r="754" spans="2:1024" s="36" customFormat="1" x14ac:dyDescent="0.25">
      <c r="B754" s="5"/>
      <c r="C754" s="6"/>
      <c r="D754" s="5"/>
      <c r="E754" s="7"/>
      <c r="F754" s="8"/>
      <c r="G754" s="9"/>
      <c r="H754" s="10"/>
      <c r="I754" s="11"/>
      <c r="J754" s="11"/>
      <c r="K754" s="11"/>
      <c r="N754" s="38"/>
      <c r="O754" s="38"/>
      <c r="AMI754"/>
      <c r="AMJ754"/>
    </row>
    <row r="755" spans="2:1024" s="36" customFormat="1" x14ac:dyDescent="0.25">
      <c r="B755" s="5"/>
      <c r="C755" s="6"/>
      <c r="D755" s="5"/>
      <c r="E755" s="7"/>
      <c r="F755" s="8"/>
      <c r="G755" s="9"/>
      <c r="H755" s="10"/>
      <c r="I755" s="11"/>
      <c r="J755" s="11"/>
      <c r="K755" s="11"/>
      <c r="N755" s="38"/>
      <c r="O755" s="38"/>
      <c r="AMI755"/>
      <c r="AMJ755"/>
    </row>
    <row r="756" spans="2:1024" s="36" customFormat="1" x14ac:dyDescent="0.25">
      <c r="B756" s="5"/>
      <c r="C756" s="6"/>
      <c r="D756" s="5"/>
      <c r="E756" s="7"/>
      <c r="F756" s="8"/>
      <c r="G756" s="9"/>
      <c r="H756" s="10"/>
      <c r="I756" s="11"/>
      <c r="J756" s="11"/>
      <c r="K756" s="11"/>
      <c r="N756" s="38"/>
      <c r="O756" s="38"/>
      <c r="AMI756"/>
      <c r="AMJ756"/>
    </row>
    <row r="757" spans="2:1024" s="36" customFormat="1" x14ac:dyDescent="0.25">
      <c r="B757" s="5"/>
      <c r="C757" s="6"/>
      <c r="D757" s="5"/>
      <c r="E757" s="7"/>
      <c r="F757" s="8"/>
      <c r="G757" s="9"/>
      <c r="H757" s="10"/>
      <c r="I757" s="11"/>
      <c r="J757" s="11"/>
      <c r="K757" s="11"/>
      <c r="N757" s="38"/>
      <c r="O757" s="38"/>
      <c r="AMI757"/>
      <c r="AMJ757"/>
    </row>
    <row r="758" spans="2:1024" s="36" customFormat="1" x14ac:dyDescent="0.25">
      <c r="B758" s="5"/>
      <c r="C758" s="6"/>
      <c r="D758" s="5"/>
      <c r="E758" s="7"/>
      <c r="F758" s="8"/>
      <c r="G758" s="9"/>
      <c r="H758" s="10"/>
      <c r="I758" s="11"/>
      <c r="J758" s="11"/>
      <c r="K758" s="11"/>
      <c r="N758" s="38"/>
      <c r="O758" s="38"/>
      <c r="AMI758"/>
      <c r="AMJ758"/>
    </row>
    <row r="759" spans="2:1024" s="36" customFormat="1" x14ac:dyDescent="0.25">
      <c r="B759" s="5"/>
      <c r="C759" s="6"/>
      <c r="D759" s="5"/>
      <c r="E759" s="7"/>
      <c r="F759" s="8"/>
      <c r="G759" s="9"/>
      <c r="H759" s="10"/>
      <c r="I759" s="11"/>
      <c r="J759" s="11"/>
      <c r="K759" s="11"/>
      <c r="N759" s="38"/>
      <c r="O759" s="38"/>
      <c r="AMI759"/>
      <c r="AMJ759"/>
    </row>
    <row r="760" spans="2:1024" s="36" customFormat="1" x14ac:dyDescent="0.25">
      <c r="B760" s="5"/>
      <c r="C760" s="6"/>
      <c r="D760" s="5"/>
      <c r="E760" s="7"/>
      <c r="F760" s="8"/>
      <c r="G760" s="9"/>
      <c r="H760" s="10"/>
      <c r="I760" s="11"/>
      <c r="J760" s="11"/>
      <c r="K760" s="11"/>
      <c r="N760" s="38"/>
      <c r="O760" s="38"/>
      <c r="AMI760"/>
      <c r="AMJ760"/>
    </row>
    <row r="761" spans="2:1024" s="36" customFormat="1" x14ac:dyDescent="0.25">
      <c r="B761" s="5"/>
      <c r="C761" s="6"/>
      <c r="D761" s="5"/>
      <c r="E761" s="7"/>
      <c r="F761" s="8"/>
      <c r="G761" s="9"/>
      <c r="H761" s="10"/>
      <c r="I761" s="11"/>
      <c r="J761" s="11"/>
      <c r="K761" s="11"/>
      <c r="N761" s="38"/>
      <c r="O761" s="38"/>
      <c r="AMI761"/>
      <c r="AMJ761"/>
    </row>
    <row r="762" spans="2:1024" s="36" customFormat="1" x14ac:dyDescent="0.25">
      <c r="B762" s="5"/>
      <c r="C762" s="6"/>
      <c r="D762" s="5"/>
      <c r="E762" s="7"/>
      <c r="F762" s="8"/>
      <c r="G762" s="9"/>
      <c r="H762" s="10"/>
      <c r="I762" s="11"/>
      <c r="J762" s="11"/>
      <c r="K762" s="11"/>
      <c r="N762" s="38"/>
      <c r="O762" s="38"/>
      <c r="AMI762"/>
      <c r="AMJ762"/>
    </row>
    <row r="763" spans="2:1024" s="36" customFormat="1" x14ac:dyDescent="0.25">
      <c r="B763" s="5"/>
      <c r="C763" s="6"/>
      <c r="D763" s="5"/>
      <c r="E763" s="7"/>
      <c r="F763" s="8"/>
      <c r="G763" s="9"/>
      <c r="H763" s="10"/>
      <c r="I763" s="11"/>
      <c r="J763" s="11"/>
      <c r="K763" s="11"/>
      <c r="N763" s="38"/>
      <c r="O763" s="38"/>
      <c r="AMI763"/>
      <c r="AMJ763"/>
    </row>
    <row r="764" spans="2:1024" s="36" customFormat="1" x14ac:dyDescent="0.25">
      <c r="B764" s="5"/>
      <c r="C764" s="6"/>
      <c r="D764" s="5"/>
      <c r="E764" s="7"/>
      <c r="F764" s="8"/>
      <c r="G764" s="9"/>
      <c r="H764" s="10"/>
      <c r="I764" s="11"/>
      <c r="J764" s="11"/>
      <c r="K764" s="11"/>
      <c r="N764" s="38"/>
      <c r="O764" s="38"/>
      <c r="AMI764"/>
      <c r="AMJ764"/>
    </row>
    <row r="765" spans="2:1024" s="36" customFormat="1" x14ac:dyDescent="0.25">
      <c r="B765" s="5"/>
      <c r="C765" s="6"/>
      <c r="D765" s="5"/>
      <c r="E765" s="7"/>
      <c r="F765" s="8"/>
      <c r="G765" s="9"/>
      <c r="H765" s="10"/>
      <c r="I765" s="11"/>
      <c r="J765" s="11"/>
      <c r="K765" s="11"/>
      <c r="N765" s="38"/>
      <c r="O765" s="38"/>
      <c r="AMI765"/>
      <c r="AMJ765"/>
    </row>
    <row r="766" spans="2:1024" s="36" customFormat="1" x14ac:dyDescent="0.25">
      <c r="B766" s="5"/>
      <c r="C766" s="6"/>
      <c r="D766" s="5"/>
      <c r="E766" s="7"/>
      <c r="F766" s="8"/>
      <c r="G766" s="9"/>
      <c r="H766" s="10"/>
      <c r="I766" s="11"/>
      <c r="J766" s="11"/>
      <c r="K766" s="11"/>
      <c r="N766" s="38"/>
      <c r="O766" s="38"/>
      <c r="AMI766"/>
      <c r="AMJ766"/>
    </row>
    <row r="767" spans="2:1024" s="36" customFormat="1" x14ac:dyDescent="0.25">
      <c r="B767" s="5"/>
      <c r="C767" s="6"/>
      <c r="D767" s="5"/>
      <c r="E767" s="7"/>
      <c r="F767" s="8"/>
      <c r="G767" s="9"/>
      <c r="H767" s="10"/>
      <c r="I767" s="11"/>
      <c r="J767" s="11"/>
      <c r="K767" s="11"/>
      <c r="N767" s="38"/>
      <c r="O767" s="38"/>
      <c r="AMI767"/>
      <c r="AMJ767"/>
    </row>
    <row r="768" spans="2:1024" s="36" customFormat="1" x14ac:dyDescent="0.25">
      <c r="B768" s="5"/>
      <c r="C768" s="6"/>
      <c r="D768" s="5"/>
      <c r="E768" s="7"/>
      <c r="F768" s="8"/>
      <c r="G768" s="9"/>
      <c r="H768" s="10"/>
      <c r="I768" s="11"/>
      <c r="J768" s="11"/>
      <c r="K768" s="11"/>
      <c r="N768" s="38"/>
      <c r="O768" s="38"/>
      <c r="AMI768"/>
      <c r="AMJ768"/>
    </row>
    <row r="769" spans="2:1024" s="36" customFormat="1" x14ac:dyDescent="0.25">
      <c r="B769" s="5"/>
      <c r="C769" s="6"/>
      <c r="D769" s="5"/>
      <c r="E769" s="7"/>
      <c r="F769" s="8"/>
      <c r="G769" s="9"/>
      <c r="H769" s="10"/>
      <c r="I769" s="11"/>
      <c r="J769" s="11"/>
      <c r="K769" s="11"/>
      <c r="N769" s="38"/>
      <c r="O769" s="38"/>
      <c r="AMI769"/>
      <c r="AMJ769"/>
    </row>
    <row r="770" spans="2:1024" s="36" customFormat="1" x14ac:dyDescent="0.25">
      <c r="B770" s="5"/>
      <c r="C770" s="6"/>
      <c r="D770" s="5"/>
      <c r="E770" s="7"/>
      <c r="F770" s="8"/>
      <c r="G770" s="9"/>
      <c r="H770" s="10"/>
      <c r="I770" s="11"/>
      <c r="J770" s="11"/>
      <c r="K770" s="11"/>
      <c r="N770" s="38"/>
      <c r="O770" s="38"/>
      <c r="AMI770"/>
      <c r="AMJ770"/>
    </row>
    <row r="771" spans="2:1024" s="36" customFormat="1" x14ac:dyDescent="0.25">
      <c r="B771" s="5"/>
      <c r="C771" s="6"/>
      <c r="D771" s="5"/>
      <c r="E771" s="7"/>
      <c r="F771" s="8"/>
      <c r="G771" s="9"/>
      <c r="H771" s="10"/>
      <c r="I771" s="11"/>
      <c r="J771" s="11"/>
      <c r="K771" s="11"/>
      <c r="N771" s="38"/>
      <c r="O771" s="38"/>
      <c r="AMI771"/>
      <c r="AMJ771"/>
    </row>
    <row r="772" spans="2:1024" s="36" customFormat="1" x14ac:dyDescent="0.25">
      <c r="B772" s="5"/>
      <c r="C772" s="6"/>
      <c r="D772" s="5"/>
      <c r="E772" s="7"/>
      <c r="F772" s="8"/>
      <c r="G772" s="9"/>
      <c r="H772" s="10"/>
      <c r="I772" s="11"/>
      <c r="J772" s="11"/>
      <c r="K772" s="11"/>
      <c r="N772" s="38"/>
      <c r="O772" s="38"/>
      <c r="AMI772"/>
      <c r="AMJ772"/>
    </row>
    <row r="773" spans="2:1024" s="36" customFormat="1" x14ac:dyDescent="0.25">
      <c r="B773" s="5"/>
      <c r="C773" s="6"/>
      <c r="D773" s="5"/>
      <c r="E773" s="7"/>
      <c r="F773" s="8"/>
      <c r="G773" s="9"/>
      <c r="H773" s="10"/>
      <c r="I773" s="11"/>
      <c r="J773" s="11"/>
      <c r="K773" s="11"/>
      <c r="N773" s="38"/>
      <c r="O773" s="38"/>
      <c r="AMI773"/>
      <c r="AMJ773"/>
    </row>
    <row r="774" spans="2:1024" s="36" customFormat="1" x14ac:dyDescent="0.25">
      <c r="B774" s="5"/>
      <c r="C774" s="6"/>
      <c r="D774" s="5"/>
      <c r="E774" s="7"/>
      <c r="F774" s="8"/>
      <c r="G774" s="9"/>
      <c r="H774" s="10"/>
      <c r="I774" s="11"/>
      <c r="J774" s="11"/>
      <c r="K774" s="11"/>
      <c r="N774" s="38"/>
      <c r="O774" s="38"/>
      <c r="AMI774"/>
      <c r="AMJ774"/>
    </row>
    <row r="775" spans="2:1024" s="36" customFormat="1" x14ac:dyDescent="0.25">
      <c r="B775" s="5"/>
      <c r="C775" s="6"/>
      <c r="D775" s="5"/>
      <c r="E775" s="7"/>
      <c r="F775" s="8"/>
      <c r="G775" s="9"/>
      <c r="H775" s="10"/>
      <c r="I775" s="11"/>
      <c r="J775" s="11"/>
      <c r="K775" s="11"/>
      <c r="N775" s="38"/>
      <c r="O775" s="38"/>
      <c r="AMI775"/>
      <c r="AMJ775"/>
    </row>
    <row r="776" spans="2:1024" s="36" customFormat="1" x14ac:dyDescent="0.25">
      <c r="B776" s="5"/>
      <c r="C776" s="6"/>
      <c r="D776" s="5"/>
      <c r="E776" s="7"/>
      <c r="F776" s="8"/>
      <c r="G776" s="9"/>
      <c r="H776" s="10"/>
      <c r="I776" s="11"/>
      <c r="J776" s="11"/>
      <c r="K776" s="11"/>
      <c r="N776" s="38"/>
      <c r="O776" s="38"/>
      <c r="AMI776"/>
      <c r="AMJ776"/>
    </row>
    <row r="777" spans="2:1024" s="36" customFormat="1" x14ac:dyDescent="0.25">
      <c r="B777" s="5"/>
      <c r="C777" s="6"/>
      <c r="D777" s="5"/>
      <c r="E777" s="7"/>
      <c r="F777" s="8"/>
      <c r="G777" s="9"/>
      <c r="H777" s="10"/>
      <c r="I777" s="11"/>
      <c r="J777" s="11"/>
      <c r="K777" s="11"/>
      <c r="N777" s="38"/>
      <c r="O777" s="38"/>
      <c r="AMI777"/>
      <c r="AMJ777"/>
    </row>
    <row r="778" spans="2:1024" s="36" customFormat="1" x14ac:dyDescent="0.25">
      <c r="B778" s="5"/>
      <c r="C778" s="6"/>
      <c r="D778" s="5"/>
      <c r="E778" s="7"/>
      <c r="F778" s="8"/>
      <c r="G778" s="9"/>
      <c r="H778" s="10"/>
      <c r="I778" s="11"/>
      <c r="J778" s="11"/>
      <c r="K778" s="11"/>
      <c r="N778" s="38"/>
      <c r="O778" s="38"/>
      <c r="AMI778"/>
      <c r="AMJ778"/>
    </row>
    <row r="779" spans="2:1024" s="36" customFormat="1" x14ac:dyDescent="0.25">
      <c r="B779" s="5"/>
      <c r="C779" s="6"/>
      <c r="D779" s="5"/>
      <c r="E779" s="7"/>
      <c r="F779" s="8"/>
      <c r="G779" s="9"/>
      <c r="H779" s="10"/>
      <c r="I779" s="11"/>
      <c r="J779" s="11"/>
      <c r="K779" s="11"/>
      <c r="N779" s="38"/>
      <c r="O779" s="38"/>
      <c r="AMI779"/>
      <c r="AMJ779"/>
    </row>
    <row r="780" spans="2:1024" s="36" customFormat="1" x14ac:dyDescent="0.25">
      <c r="B780" s="5"/>
      <c r="C780" s="6"/>
      <c r="D780" s="5"/>
      <c r="E780" s="7"/>
      <c r="F780" s="8"/>
      <c r="G780" s="9"/>
      <c r="H780" s="10"/>
      <c r="I780" s="11"/>
      <c r="J780" s="11"/>
      <c r="K780" s="11"/>
      <c r="N780" s="38"/>
      <c r="O780" s="38"/>
      <c r="AMI780"/>
      <c r="AMJ780"/>
    </row>
    <row r="781" spans="2:1024" s="36" customFormat="1" x14ac:dyDescent="0.25">
      <c r="B781" s="5"/>
      <c r="C781" s="6"/>
      <c r="D781" s="5"/>
      <c r="E781" s="7"/>
      <c r="F781" s="8"/>
      <c r="G781" s="9"/>
      <c r="H781" s="10"/>
      <c r="I781" s="11"/>
      <c r="J781" s="11"/>
      <c r="K781" s="11"/>
      <c r="N781" s="38"/>
      <c r="O781" s="38"/>
      <c r="AMI781"/>
      <c r="AMJ781"/>
    </row>
    <row r="782" spans="2:1024" s="36" customFormat="1" x14ac:dyDescent="0.25">
      <c r="B782" s="5"/>
      <c r="C782" s="6"/>
      <c r="D782" s="5"/>
      <c r="E782" s="7"/>
      <c r="F782" s="8"/>
      <c r="G782" s="9"/>
      <c r="H782" s="10"/>
      <c r="I782" s="11"/>
      <c r="J782" s="11"/>
      <c r="K782" s="11"/>
      <c r="N782" s="38"/>
      <c r="O782" s="38"/>
      <c r="AMI782"/>
      <c r="AMJ782"/>
    </row>
    <row r="783" spans="2:1024" s="36" customFormat="1" x14ac:dyDescent="0.25">
      <c r="B783" s="5"/>
      <c r="C783" s="6"/>
      <c r="D783" s="5"/>
      <c r="E783" s="7"/>
      <c r="F783" s="8"/>
      <c r="G783" s="9"/>
      <c r="H783" s="10"/>
      <c r="I783" s="11"/>
      <c r="J783" s="11"/>
      <c r="K783" s="11"/>
      <c r="N783" s="38"/>
      <c r="O783" s="38"/>
      <c r="AMI783"/>
      <c r="AMJ783"/>
    </row>
    <row r="784" spans="2:1024" s="36" customFormat="1" x14ac:dyDescent="0.25">
      <c r="B784" s="5"/>
      <c r="C784" s="6"/>
      <c r="D784" s="5"/>
      <c r="E784" s="7"/>
      <c r="F784" s="8"/>
      <c r="G784" s="9"/>
      <c r="H784" s="10"/>
      <c r="I784" s="11"/>
      <c r="J784" s="11"/>
      <c r="K784" s="11"/>
      <c r="N784" s="38"/>
      <c r="O784" s="38"/>
      <c r="AMI784"/>
      <c r="AMJ784"/>
    </row>
    <row r="785" spans="2:1024" s="36" customFormat="1" x14ac:dyDescent="0.25">
      <c r="B785" s="5"/>
      <c r="C785" s="6"/>
      <c r="D785" s="5"/>
      <c r="E785" s="7"/>
      <c r="F785" s="8"/>
      <c r="G785" s="9"/>
      <c r="H785" s="10"/>
      <c r="I785" s="11"/>
      <c r="J785" s="11"/>
      <c r="K785" s="11"/>
      <c r="N785" s="38"/>
      <c r="O785" s="38"/>
      <c r="AMI785"/>
      <c r="AMJ785"/>
    </row>
    <row r="786" spans="2:1024" s="36" customFormat="1" x14ac:dyDescent="0.25">
      <c r="B786" s="5"/>
      <c r="C786" s="6"/>
      <c r="D786" s="5"/>
      <c r="E786" s="7"/>
      <c r="F786" s="8"/>
      <c r="G786" s="9"/>
      <c r="H786" s="10"/>
      <c r="I786" s="11"/>
      <c r="J786" s="11"/>
      <c r="K786" s="11"/>
      <c r="N786" s="38"/>
      <c r="O786" s="38"/>
      <c r="AMI786"/>
      <c r="AMJ786"/>
    </row>
    <row r="787" spans="2:1024" s="36" customFormat="1" x14ac:dyDescent="0.25">
      <c r="B787" s="5"/>
      <c r="C787" s="6"/>
      <c r="D787" s="5"/>
      <c r="E787" s="7"/>
      <c r="F787" s="8"/>
      <c r="G787" s="9"/>
      <c r="H787" s="10"/>
      <c r="I787" s="11"/>
      <c r="J787" s="11"/>
      <c r="K787" s="11"/>
      <c r="N787" s="38"/>
      <c r="O787" s="38"/>
      <c r="AMI787"/>
      <c r="AMJ787"/>
    </row>
    <row r="788" spans="2:1024" s="36" customFormat="1" x14ac:dyDescent="0.25">
      <c r="B788" s="5"/>
      <c r="C788" s="6"/>
      <c r="D788" s="5"/>
      <c r="E788" s="7"/>
      <c r="F788" s="8"/>
      <c r="G788" s="9"/>
      <c r="H788" s="10"/>
      <c r="I788" s="11"/>
      <c r="J788" s="11"/>
      <c r="K788" s="11"/>
      <c r="N788" s="38"/>
      <c r="O788" s="38"/>
      <c r="AMI788"/>
      <c r="AMJ788"/>
    </row>
    <row r="789" spans="2:1024" s="36" customFormat="1" x14ac:dyDescent="0.25">
      <c r="B789" s="5"/>
      <c r="C789" s="6"/>
      <c r="D789" s="5"/>
      <c r="E789" s="7"/>
      <c r="F789" s="8"/>
      <c r="G789" s="9"/>
      <c r="H789" s="10"/>
      <c r="I789" s="11"/>
      <c r="J789" s="11"/>
      <c r="K789" s="11"/>
      <c r="N789" s="38"/>
      <c r="O789" s="38"/>
      <c r="AMI789"/>
      <c r="AMJ789"/>
    </row>
    <row r="790" spans="2:1024" s="36" customFormat="1" x14ac:dyDescent="0.25">
      <c r="B790" s="5"/>
      <c r="C790" s="6"/>
      <c r="D790" s="5"/>
      <c r="E790" s="7"/>
      <c r="F790" s="8"/>
      <c r="G790" s="9"/>
      <c r="H790" s="10"/>
      <c r="I790" s="11"/>
      <c r="J790" s="11"/>
      <c r="K790" s="11"/>
      <c r="N790" s="38"/>
      <c r="O790" s="38"/>
      <c r="AMI790"/>
      <c r="AMJ790"/>
    </row>
    <row r="791" spans="2:1024" s="36" customFormat="1" x14ac:dyDescent="0.25">
      <c r="B791" s="5"/>
      <c r="C791" s="6"/>
      <c r="D791" s="5"/>
      <c r="E791" s="7"/>
      <c r="F791" s="8"/>
      <c r="G791" s="9"/>
      <c r="H791" s="10"/>
      <c r="I791" s="11"/>
      <c r="J791" s="11"/>
      <c r="K791" s="11"/>
      <c r="N791" s="38"/>
      <c r="O791" s="38"/>
      <c r="AMI791"/>
      <c r="AMJ791"/>
    </row>
    <row r="792" spans="2:1024" s="36" customFormat="1" x14ac:dyDescent="0.25">
      <c r="B792" s="5"/>
      <c r="C792" s="6"/>
      <c r="D792" s="5"/>
      <c r="E792" s="7"/>
      <c r="F792" s="8"/>
      <c r="G792" s="9"/>
      <c r="H792" s="10"/>
      <c r="I792" s="11"/>
      <c r="J792" s="11"/>
      <c r="K792" s="11"/>
      <c r="N792" s="38"/>
      <c r="O792" s="38"/>
      <c r="AMI792"/>
      <c r="AMJ792"/>
    </row>
    <row r="793" spans="2:1024" s="36" customFormat="1" x14ac:dyDescent="0.25">
      <c r="B793" s="5"/>
      <c r="C793" s="6"/>
      <c r="D793" s="5"/>
      <c r="E793" s="7"/>
      <c r="F793" s="8"/>
      <c r="G793" s="9"/>
      <c r="H793" s="10"/>
      <c r="I793" s="11"/>
      <c r="J793" s="11"/>
      <c r="K793" s="11"/>
      <c r="N793" s="38"/>
      <c r="O793" s="38"/>
      <c r="AMI793"/>
      <c r="AMJ793"/>
    </row>
    <row r="794" spans="2:1024" s="36" customFormat="1" x14ac:dyDescent="0.25">
      <c r="B794" s="5"/>
      <c r="C794" s="6"/>
      <c r="D794" s="5"/>
      <c r="E794" s="7"/>
      <c r="F794" s="8"/>
      <c r="G794" s="9"/>
      <c r="H794" s="10"/>
      <c r="I794" s="11"/>
      <c r="J794" s="11"/>
      <c r="K794" s="11"/>
      <c r="N794" s="38"/>
      <c r="O794" s="38"/>
      <c r="AMI794"/>
      <c r="AMJ794"/>
    </row>
    <row r="795" spans="2:1024" s="36" customFormat="1" x14ac:dyDescent="0.25">
      <c r="B795" s="5"/>
      <c r="C795" s="6"/>
      <c r="D795" s="5"/>
      <c r="E795" s="7"/>
      <c r="F795" s="8"/>
      <c r="G795" s="9"/>
      <c r="H795" s="10"/>
      <c r="I795" s="11"/>
      <c r="J795" s="11"/>
      <c r="K795" s="11"/>
      <c r="N795" s="38"/>
      <c r="O795" s="38"/>
      <c r="AMI795"/>
      <c r="AMJ795"/>
    </row>
    <row r="796" spans="2:1024" s="36" customFormat="1" x14ac:dyDescent="0.25">
      <c r="B796" s="5"/>
      <c r="C796" s="6"/>
      <c r="D796" s="5"/>
      <c r="E796" s="7"/>
      <c r="F796" s="8"/>
      <c r="G796" s="9"/>
      <c r="H796" s="10"/>
      <c r="I796" s="11"/>
      <c r="J796" s="11"/>
      <c r="K796" s="11"/>
      <c r="N796" s="38"/>
      <c r="O796" s="38"/>
      <c r="AMI796"/>
      <c r="AMJ796"/>
    </row>
    <row r="797" spans="2:1024" s="36" customFormat="1" x14ac:dyDescent="0.25">
      <c r="B797" s="5"/>
      <c r="C797" s="6"/>
      <c r="D797" s="5"/>
      <c r="E797" s="7"/>
      <c r="F797" s="8"/>
      <c r="G797" s="9"/>
      <c r="H797" s="10"/>
      <c r="I797" s="11"/>
      <c r="J797" s="11"/>
      <c r="K797" s="11"/>
      <c r="N797" s="38"/>
      <c r="O797" s="38"/>
      <c r="AMI797"/>
      <c r="AMJ797"/>
    </row>
    <row r="798" spans="2:1024" s="36" customFormat="1" x14ac:dyDescent="0.25">
      <c r="B798" s="5"/>
      <c r="C798" s="6"/>
      <c r="D798" s="5"/>
      <c r="E798" s="7"/>
      <c r="F798" s="8"/>
      <c r="G798" s="9"/>
      <c r="H798" s="10"/>
      <c r="I798" s="11"/>
      <c r="J798" s="11"/>
      <c r="K798" s="11"/>
      <c r="N798" s="38"/>
      <c r="O798" s="38"/>
      <c r="AMI798"/>
      <c r="AMJ798"/>
    </row>
    <row r="799" spans="2:1024" s="36" customFormat="1" x14ac:dyDescent="0.25">
      <c r="B799" s="5"/>
      <c r="C799" s="6"/>
      <c r="D799" s="5"/>
      <c r="E799" s="7"/>
      <c r="F799" s="8"/>
      <c r="G799" s="9"/>
      <c r="H799" s="10"/>
      <c r="I799" s="11"/>
      <c r="J799" s="11"/>
      <c r="K799" s="11"/>
      <c r="N799" s="38"/>
      <c r="O799" s="38"/>
      <c r="AMI799"/>
      <c r="AMJ799"/>
    </row>
    <row r="800" spans="2:1024" s="36" customFormat="1" x14ac:dyDescent="0.25">
      <c r="B800" s="5"/>
      <c r="C800" s="6"/>
      <c r="D800" s="5"/>
      <c r="E800" s="7"/>
      <c r="F800" s="8"/>
      <c r="G800" s="9"/>
      <c r="H800" s="10"/>
      <c r="I800" s="11"/>
      <c r="J800" s="11"/>
      <c r="K800" s="11"/>
      <c r="N800" s="38"/>
      <c r="O800" s="38"/>
      <c r="AMI800"/>
      <c r="AMJ800"/>
    </row>
    <row r="801" spans="2:1024" s="36" customFormat="1" x14ac:dyDescent="0.25">
      <c r="B801" s="5"/>
      <c r="C801" s="6"/>
      <c r="D801" s="5"/>
      <c r="E801" s="7"/>
      <c r="F801" s="8"/>
      <c r="G801" s="9"/>
      <c r="H801" s="10"/>
      <c r="I801" s="11"/>
      <c r="J801" s="11"/>
      <c r="K801" s="11"/>
      <c r="N801" s="38"/>
      <c r="O801" s="38"/>
      <c r="AMI801"/>
      <c r="AMJ801"/>
    </row>
    <row r="802" spans="2:1024" s="36" customFormat="1" x14ac:dyDescent="0.25">
      <c r="B802" s="5"/>
      <c r="C802" s="6"/>
      <c r="D802" s="5"/>
      <c r="E802" s="7"/>
      <c r="F802" s="8"/>
      <c r="G802" s="9"/>
      <c r="H802" s="10"/>
      <c r="I802" s="11"/>
      <c r="J802" s="11"/>
      <c r="K802" s="11"/>
      <c r="N802" s="38"/>
      <c r="O802" s="38"/>
      <c r="AMI802"/>
      <c r="AMJ802"/>
    </row>
    <row r="803" spans="2:1024" s="36" customFormat="1" x14ac:dyDescent="0.25">
      <c r="B803" s="5"/>
      <c r="C803" s="6"/>
      <c r="D803" s="5"/>
      <c r="E803" s="7"/>
      <c r="F803" s="8"/>
      <c r="G803" s="9"/>
      <c r="H803" s="10"/>
      <c r="I803" s="11"/>
      <c r="J803" s="11"/>
      <c r="K803" s="11"/>
      <c r="N803" s="38"/>
      <c r="O803" s="38"/>
      <c r="AMI803"/>
      <c r="AMJ803"/>
    </row>
    <row r="804" spans="2:1024" s="36" customFormat="1" x14ac:dyDescent="0.25">
      <c r="B804" s="5"/>
      <c r="C804" s="6"/>
      <c r="D804" s="5"/>
      <c r="E804" s="7"/>
      <c r="F804" s="8"/>
      <c r="G804" s="9"/>
      <c r="H804" s="10"/>
      <c r="I804" s="11"/>
      <c r="J804" s="11"/>
      <c r="K804" s="11"/>
      <c r="N804" s="38"/>
      <c r="O804" s="38"/>
      <c r="AMI804"/>
      <c r="AMJ804"/>
    </row>
    <row r="805" spans="2:1024" s="36" customFormat="1" x14ac:dyDescent="0.25">
      <c r="B805" s="5"/>
      <c r="C805" s="6"/>
      <c r="D805" s="5"/>
      <c r="E805" s="7"/>
      <c r="F805" s="8"/>
      <c r="G805" s="9"/>
      <c r="H805" s="10"/>
      <c r="I805" s="11"/>
      <c r="J805" s="11"/>
      <c r="K805" s="11"/>
      <c r="N805" s="38"/>
      <c r="O805" s="38"/>
      <c r="AMI805"/>
      <c r="AMJ805"/>
    </row>
    <row r="806" spans="2:1024" s="36" customFormat="1" x14ac:dyDescent="0.25">
      <c r="B806" s="5"/>
      <c r="C806" s="6"/>
      <c r="D806" s="5"/>
      <c r="E806" s="7"/>
      <c r="F806" s="8"/>
      <c r="G806" s="9"/>
      <c r="H806" s="10"/>
      <c r="I806" s="11"/>
      <c r="J806" s="11"/>
      <c r="K806" s="11"/>
      <c r="N806" s="38"/>
      <c r="O806" s="38"/>
      <c r="AMI806"/>
      <c r="AMJ806"/>
    </row>
    <row r="807" spans="2:1024" s="36" customFormat="1" x14ac:dyDescent="0.25">
      <c r="B807" s="5"/>
      <c r="C807" s="6"/>
      <c r="D807" s="5"/>
      <c r="E807" s="7"/>
      <c r="F807" s="8"/>
      <c r="G807" s="9"/>
      <c r="H807" s="10"/>
      <c r="I807" s="11"/>
      <c r="J807" s="11"/>
      <c r="K807" s="11"/>
      <c r="N807" s="38"/>
      <c r="O807" s="38"/>
      <c r="AMI807"/>
      <c r="AMJ807"/>
    </row>
    <row r="808" spans="2:1024" s="36" customFormat="1" x14ac:dyDescent="0.25">
      <c r="B808" s="5"/>
      <c r="C808" s="6"/>
      <c r="D808" s="5"/>
      <c r="E808" s="7"/>
      <c r="F808" s="8"/>
      <c r="G808" s="9"/>
      <c r="H808" s="10"/>
      <c r="I808" s="11"/>
      <c r="J808" s="11"/>
      <c r="K808" s="11"/>
      <c r="N808" s="38"/>
      <c r="O808" s="38"/>
      <c r="AMI808"/>
      <c r="AMJ808"/>
    </row>
    <row r="809" spans="2:1024" s="36" customFormat="1" x14ac:dyDescent="0.25">
      <c r="B809" s="5"/>
      <c r="C809" s="6"/>
      <c r="D809" s="5"/>
      <c r="E809" s="7"/>
      <c r="F809" s="8"/>
      <c r="G809" s="9"/>
      <c r="H809" s="10"/>
      <c r="I809" s="11"/>
      <c r="J809" s="11"/>
      <c r="K809" s="11"/>
      <c r="N809" s="38"/>
      <c r="O809" s="38"/>
      <c r="AMI809"/>
      <c r="AMJ809"/>
    </row>
    <row r="810" spans="2:1024" s="36" customFormat="1" x14ac:dyDescent="0.25">
      <c r="B810" s="5"/>
      <c r="C810" s="6"/>
      <c r="D810" s="5"/>
      <c r="E810" s="7"/>
      <c r="F810" s="8"/>
      <c r="G810" s="9"/>
      <c r="H810" s="10"/>
      <c r="I810" s="11"/>
      <c r="J810" s="11"/>
      <c r="K810" s="11"/>
      <c r="N810" s="38"/>
      <c r="O810" s="38"/>
      <c r="AMI810"/>
      <c r="AMJ810"/>
    </row>
    <row r="811" spans="2:1024" s="36" customFormat="1" x14ac:dyDescent="0.25">
      <c r="B811" s="5"/>
      <c r="C811" s="6"/>
      <c r="D811" s="5"/>
      <c r="E811" s="7"/>
      <c r="F811" s="8"/>
      <c r="G811" s="9"/>
      <c r="H811" s="10"/>
      <c r="I811" s="11"/>
      <c r="J811" s="11"/>
      <c r="K811" s="11"/>
      <c r="N811" s="38"/>
      <c r="O811" s="38"/>
      <c r="AMI811"/>
      <c r="AMJ811"/>
    </row>
    <row r="812" spans="2:1024" s="36" customFormat="1" x14ac:dyDescent="0.25">
      <c r="B812" s="5"/>
      <c r="C812" s="6"/>
      <c r="D812" s="5"/>
      <c r="E812" s="7"/>
      <c r="F812" s="8"/>
      <c r="G812" s="9"/>
      <c r="H812" s="10"/>
      <c r="I812" s="11"/>
      <c r="J812" s="11"/>
      <c r="K812" s="11"/>
      <c r="N812" s="38"/>
      <c r="O812" s="38"/>
      <c r="AMI812"/>
      <c r="AMJ812"/>
    </row>
    <row r="813" spans="2:1024" s="36" customFormat="1" x14ac:dyDescent="0.25">
      <c r="B813" s="5"/>
      <c r="C813" s="6"/>
      <c r="D813" s="5"/>
      <c r="E813" s="7"/>
      <c r="F813" s="8"/>
      <c r="G813" s="9"/>
      <c r="H813" s="10"/>
      <c r="I813" s="11"/>
      <c r="J813" s="11"/>
      <c r="K813" s="11"/>
      <c r="N813" s="38"/>
      <c r="O813" s="38"/>
      <c r="AMI813"/>
      <c r="AMJ813"/>
    </row>
    <row r="814" spans="2:1024" s="36" customFormat="1" x14ac:dyDescent="0.25">
      <c r="B814" s="5"/>
      <c r="C814" s="6"/>
      <c r="D814" s="5"/>
      <c r="E814" s="7"/>
      <c r="F814" s="8"/>
      <c r="G814" s="9"/>
      <c r="H814" s="10"/>
      <c r="I814" s="11"/>
      <c r="J814" s="11"/>
      <c r="K814" s="11"/>
      <c r="N814" s="38"/>
      <c r="O814" s="38"/>
      <c r="AMI814"/>
      <c r="AMJ814"/>
    </row>
    <row r="815" spans="2:1024" s="36" customFormat="1" x14ac:dyDescent="0.25">
      <c r="B815" s="5"/>
      <c r="C815" s="6"/>
      <c r="D815" s="5"/>
      <c r="E815" s="7"/>
      <c r="F815" s="8"/>
      <c r="G815" s="9"/>
      <c r="H815" s="10"/>
      <c r="I815" s="11"/>
      <c r="J815" s="11"/>
      <c r="K815" s="11"/>
      <c r="N815" s="38"/>
      <c r="O815" s="38"/>
      <c r="AMI815"/>
      <c r="AMJ815"/>
    </row>
    <row r="816" spans="2:1024" s="36" customFormat="1" x14ac:dyDescent="0.25">
      <c r="B816" s="5"/>
      <c r="C816" s="6"/>
      <c r="D816" s="5"/>
      <c r="E816" s="7"/>
      <c r="F816" s="8"/>
      <c r="G816" s="9"/>
      <c r="H816" s="10"/>
      <c r="I816" s="11"/>
      <c r="J816" s="11"/>
      <c r="K816" s="11"/>
      <c r="N816" s="38"/>
      <c r="O816" s="38"/>
      <c r="AMI816"/>
      <c r="AMJ816"/>
    </row>
    <row r="817" spans="2:1024" s="36" customFormat="1" x14ac:dyDescent="0.25">
      <c r="B817" s="5"/>
      <c r="C817" s="6"/>
      <c r="D817" s="5"/>
      <c r="E817" s="7"/>
      <c r="F817" s="8"/>
      <c r="G817" s="9"/>
      <c r="H817" s="10"/>
      <c r="I817" s="11"/>
      <c r="J817" s="11"/>
      <c r="K817" s="11"/>
      <c r="N817" s="38"/>
      <c r="O817" s="38"/>
      <c r="AMI817"/>
      <c r="AMJ817"/>
    </row>
    <row r="818" spans="2:1024" s="36" customFormat="1" x14ac:dyDescent="0.25">
      <c r="B818" s="5"/>
      <c r="C818" s="6"/>
      <c r="D818" s="5"/>
      <c r="E818" s="7"/>
      <c r="F818" s="8"/>
      <c r="G818" s="9"/>
      <c r="H818" s="10"/>
      <c r="I818" s="11"/>
      <c r="J818" s="11"/>
      <c r="K818" s="11"/>
      <c r="N818" s="38"/>
      <c r="O818" s="38"/>
      <c r="AMI818"/>
      <c r="AMJ818"/>
    </row>
    <row r="819" spans="2:1024" s="36" customFormat="1" x14ac:dyDescent="0.25">
      <c r="B819" s="5"/>
      <c r="C819" s="6"/>
      <c r="D819" s="5"/>
      <c r="E819" s="7"/>
      <c r="F819" s="8"/>
      <c r="G819" s="9"/>
      <c r="H819" s="10"/>
      <c r="I819" s="11"/>
      <c r="J819" s="11"/>
      <c r="K819" s="11"/>
      <c r="N819" s="38"/>
      <c r="O819" s="38"/>
      <c r="AMI819"/>
      <c r="AMJ819"/>
    </row>
    <row r="820" spans="2:1024" s="36" customFormat="1" x14ac:dyDescent="0.25">
      <c r="B820" s="5"/>
      <c r="C820" s="6"/>
      <c r="D820" s="5"/>
      <c r="E820" s="7"/>
      <c r="F820" s="8"/>
      <c r="G820" s="9"/>
      <c r="H820" s="10"/>
      <c r="I820" s="11"/>
      <c r="J820" s="11"/>
      <c r="K820" s="11"/>
      <c r="N820" s="38"/>
      <c r="O820" s="38"/>
      <c r="AMI820"/>
      <c r="AMJ820"/>
    </row>
    <row r="821" spans="2:1024" s="36" customFormat="1" x14ac:dyDescent="0.25">
      <c r="B821" s="5"/>
      <c r="C821" s="6"/>
      <c r="D821" s="5"/>
      <c r="E821" s="7"/>
      <c r="F821" s="8"/>
      <c r="G821" s="9"/>
      <c r="H821" s="10"/>
      <c r="I821" s="11"/>
      <c r="J821" s="11"/>
      <c r="K821" s="11"/>
      <c r="N821" s="38"/>
      <c r="O821" s="38"/>
      <c r="AMI821"/>
      <c r="AMJ821"/>
    </row>
    <row r="822" spans="2:1024" s="36" customFormat="1" x14ac:dyDescent="0.25">
      <c r="B822" s="5"/>
      <c r="C822" s="6"/>
      <c r="D822" s="5"/>
      <c r="E822" s="7"/>
      <c r="F822" s="8"/>
      <c r="G822" s="9"/>
      <c r="H822" s="10"/>
      <c r="I822" s="11"/>
      <c r="J822" s="11"/>
      <c r="K822" s="11"/>
      <c r="N822" s="38"/>
      <c r="O822" s="38"/>
      <c r="AMI822"/>
      <c r="AMJ822"/>
    </row>
    <row r="823" spans="2:1024" s="36" customFormat="1" x14ac:dyDescent="0.25">
      <c r="B823" s="5"/>
      <c r="C823" s="6"/>
      <c r="D823" s="5"/>
      <c r="E823" s="7"/>
      <c r="F823" s="8"/>
      <c r="G823" s="9"/>
      <c r="H823" s="10"/>
      <c r="I823" s="11"/>
      <c r="J823" s="11"/>
      <c r="K823" s="11"/>
      <c r="N823" s="38"/>
      <c r="O823" s="38"/>
      <c r="AMI823"/>
      <c r="AMJ823"/>
    </row>
    <row r="824" spans="2:1024" s="36" customFormat="1" x14ac:dyDescent="0.25">
      <c r="B824" s="5"/>
      <c r="C824" s="6"/>
      <c r="D824" s="5"/>
      <c r="E824" s="7"/>
      <c r="F824" s="8"/>
      <c r="G824" s="9"/>
      <c r="H824" s="10"/>
      <c r="I824" s="11"/>
      <c r="J824" s="11"/>
      <c r="K824" s="11"/>
      <c r="N824" s="38"/>
      <c r="O824" s="38"/>
      <c r="AMI824"/>
      <c r="AMJ824"/>
    </row>
    <row r="825" spans="2:1024" s="36" customFormat="1" x14ac:dyDescent="0.25">
      <c r="B825" s="5"/>
      <c r="C825" s="6"/>
      <c r="D825" s="5"/>
      <c r="E825" s="7"/>
      <c r="F825" s="8"/>
      <c r="G825" s="9"/>
      <c r="H825" s="10"/>
      <c r="I825" s="11"/>
      <c r="J825" s="11"/>
      <c r="K825" s="11"/>
      <c r="N825" s="38"/>
      <c r="O825" s="38"/>
      <c r="AMI825"/>
      <c r="AMJ825"/>
    </row>
    <row r="826" spans="2:1024" s="36" customFormat="1" x14ac:dyDescent="0.25">
      <c r="B826" s="5"/>
      <c r="C826" s="6"/>
      <c r="D826" s="5"/>
      <c r="E826" s="7"/>
      <c r="F826" s="8"/>
      <c r="G826" s="9"/>
      <c r="H826" s="10"/>
      <c r="I826" s="11"/>
      <c r="J826" s="11"/>
      <c r="K826" s="11"/>
      <c r="N826" s="38"/>
      <c r="O826" s="38"/>
      <c r="AMI826"/>
      <c r="AMJ826"/>
    </row>
    <row r="827" spans="2:1024" s="36" customFormat="1" x14ac:dyDescent="0.25">
      <c r="B827" s="5"/>
      <c r="C827" s="6"/>
      <c r="D827" s="5"/>
      <c r="E827" s="7"/>
      <c r="F827" s="8"/>
      <c r="G827" s="9"/>
      <c r="H827" s="10"/>
      <c r="I827" s="11"/>
      <c r="J827" s="11"/>
      <c r="K827" s="11"/>
      <c r="N827" s="38"/>
      <c r="O827" s="38"/>
      <c r="AMI827"/>
      <c r="AMJ827"/>
    </row>
    <row r="828" spans="2:1024" s="36" customFormat="1" x14ac:dyDescent="0.25">
      <c r="B828" s="5"/>
      <c r="C828" s="6"/>
      <c r="D828" s="5"/>
      <c r="E828" s="7"/>
      <c r="F828" s="8"/>
      <c r="G828" s="9"/>
      <c r="H828" s="10"/>
      <c r="I828" s="11"/>
      <c r="J828" s="11"/>
      <c r="K828" s="11"/>
      <c r="N828" s="38"/>
      <c r="O828" s="38"/>
      <c r="AMI828"/>
      <c r="AMJ828"/>
    </row>
    <row r="829" spans="2:1024" s="36" customFormat="1" x14ac:dyDescent="0.25">
      <c r="B829" s="5"/>
      <c r="C829" s="6"/>
      <c r="D829" s="5"/>
      <c r="E829" s="7"/>
      <c r="F829" s="8"/>
      <c r="G829" s="9"/>
      <c r="H829" s="10"/>
      <c r="I829" s="11"/>
      <c r="J829" s="11"/>
      <c r="K829" s="11"/>
      <c r="N829" s="38"/>
      <c r="O829" s="38"/>
      <c r="AMI829"/>
      <c r="AMJ829"/>
    </row>
    <row r="830" spans="2:1024" s="36" customFormat="1" x14ac:dyDescent="0.25">
      <c r="B830" s="5"/>
      <c r="C830" s="6"/>
      <c r="D830" s="5"/>
      <c r="E830" s="7"/>
      <c r="F830" s="8"/>
      <c r="G830" s="9"/>
      <c r="H830" s="10"/>
      <c r="I830" s="11"/>
      <c r="J830" s="11"/>
      <c r="K830" s="11"/>
      <c r="N830" s="38"/>
      <c r="O830" s="38"/>
      <c r="AMI830"/>
      <c r="AMJ830"/>
    </row>
    <row r="831" spans="2:1024" s="36" customFormat="1" x14ac:dyDescent="0.25">
      <c r="B831" s="5"/>
      <c r="C831" s="6"/>
      <c r="D831" s="5"/>
      <c r="E831" s="7"/>
      <c r="F831" s="8"/>
      <c r="G831" s="9"/>
      <c r="H831" s="10"/>
      <c r="I831" s="11"/>
      <c r="J831" s="11"/>
      <c r="K831" s="11"/>
      <c r="N831" s="38"/>
      <c r="O831" s="38"/>
      <c r="AMI831"/>
      <c r="AMJ831"/>
    </row>
    <row r="832" spans="2:1024" s="36" customFormat="1" x14ac:dyDescent="0.25">
      <c r="B832" s="5"/>
      <c r="C832" s="6"/>
      <c r="D832" s="5"/>
      <c r="E832" s="7"/>
      <c r="F832" s="8"/>
      <c r="G832" s="9"/>
      <c r="H832" s="10"/>
      <c r="I832" s="11"/>
      <c r="J832" s="11"/>
      <c r="K832" s="11"/>
      <c r="N832" s="38"/>
      <c r="O832" s="38"/>
      <c r="AMI832"/>
      <c r="AMJ832"/>
    </row>
    <row r="833" spans="2:1024" s="36" customFormat="1" x14ac:dyDescent="0.25">
      <c r="B833" s="5"/>
      <c r="C833" s="6"/>
      <c r="D833" s="5"/>
      <c r="E833" s="7"/>
      <c r="F833" s="8"/>
      <c r="G833" s="9"/>
      <c r="H833" s="10"/>
      <c r="I833" s="11"/>
      <c r="J833" s="11"/>
      <c r="K833" s="11"/>
      <c r="N833" s="38"/>
      <c r="O833" s="38"/>
      <c r="AMI833"/>
      <c r="AMJ833"/>
    </row>
    <row r="834" spans="2:1024" s="36" customFormat="1" x14ac:dyDescent="0.25">
      <c r="B834" s="5"/>
      <c r="C834" s="6"/>
      <c r="D834" s="5"/>
      <c r="E834" s="7"/>
      <c r="F834" s="8"/>
      <c r="G834" s="9"/>
      <c r="H834" s="10"/>
      <c r="I834" s="11"/>
      <c r="J834" s="11"/>
      <c r="K834" s="11"/>
      <c r="N834" s="38"/>
      <c r="O834" s="38"/>
      <c r="AMI834"/>
      <c r="AMJ834"/>
    </row>
    <row r="835" spans="2:1024" s="36" customFormat="1" x14ac:dyDescent="0.25">
      <c r="B835" s="5"/>
      <c r="C835" s="6"/>
      <c r="D835" s="5"/>
      <c r="E835" s="7"/>
      <c r="F835" s="8"/>
      <c r="G835" s="9"/>
      <c r="H835" s="10"/>
      <c r="I835" s="11"/>
      <c r="J835" s="11"/>
      <c r="K835" s="11"/>
      <c r="N835" s="38"/>
      <c r="O835" s="38"/>
      <c r="AMI835"/>
      <c r="AMJ835"/>
    </row>
    <row r="836" spans="2:1024" s="36" customFormat="1" x14ac:dyDescent="0.25">
      <c r="B836" s="5"/>
      <c r="C836" s="6"/>
      <c r="D836" s="5"/>
      <c r="E836" s="7"/>
      <c r="F836" s="8"/>
      <c r="G836" s="9"/>
      <c r="H836" s="10"/>
      <c r="I836" s="11"/>
      <c r="J836" s="11"/>
      <c r="K836" s="11"/>
      <c r="N836" s="38"/>
      <c r="O836" s="38"/>
      <c r="AMI836"/>
      <c r="AMJ836"/>
    </row>
    <row r="837" spans="2:1024" s="36" customFormat="1" x14ac:dyDescent="0.25">
      <c r="B837" s="5"/>
      <c r="C837" s="6"/>
      <c r="D837" s="5"/>
      <c r="E837" s="7"/>
      <c r="F837" s="8"/>
      <c r="G837" s="9"/>
      <c r="H837" s="10"/>
      <c r="I837" s="11"/>
      <c r="J837" s="11"/>
      <c r="K837" s="11"/>
      <c r="N837" s="38"/>
      <c r="O837" s="38"/>
      <c r="AMI837"/>
      <c r="AMJ837"/>
    </row>
    <row r="838" spans="2:1024" s="36" customFormat="1" x14ac:dyDescent="0.25">
      <c r="B838" s="5"/>
      <c r="C838" s="6"/>
      <c r="D838" s="5"/>
      <c r="E838" s="7"/>
      <c r="F838" s="8"/>
      <c r="G838" s="9"/>
      <c r="H838" s="10"/>
      <c r="I838" s="11"/>
      <c r="J838" s="11"/>
      <c r="K838" s="11"/>
      <c r="N838" s="38"/>
      <c r="O838" s="38"/>
      <c r="AMI838"/>
      <c r="AMJ838"/>
    </row>
    <row r="839" spans="2:1024" s="36" customFormat="1" x14ac:dyDescent="0.25">
      <c r="B839" s="5"/>
      <c r="C839" s="6"/>
      <c r="D839" s="5"/>
      <c r="E839" s="7"/>
      <c r="F839" s="8"/>
      <c r="G839" s="9"/>
      <c r="H839" s="10"/>
      <c r="I839" s="11"/>
      <c r="J839" s="11"/>
      <c r="K839" s="11"/>
      <c r="N839" s="38"/>
      <c r="O839" s="38"/>
      <c r="AMI839"/>
      <c r="AMJ839"/>
    </row>
    <row r="840" spans="2:1024" s="36" customFormat="1" x14ac:dyDescent="0.25">
      <c r="B840" s="5"/>
      <c r="C840" s="6"/>
      <c r="D840" s="5"/>
      <c r="E840" s="7"/>
      <c r="F840" s="8"/>
      <c r="G840" s="9"/>
      <c r="H840" s="10"/>
      <c r="I840" s="11"/>
      <c r="J840" s="11"/>
      <c r="K840" s="11"/>
      <c r="N840" s="38"/>
      <c r="O840" s="38"/>
      <c r="AMI840"/>
      <c r="AMJ840"/>
    </row>
    <row r="841" spans="2:1024" s="36" customFormat="1" x14ac:dyDescent="0.25">
      <c r="B841" s="5"/>
      <c r="C841" s="6"/>
      <c r="D841" s="5"/>
      <c r="E841" s="7"/>
      <c r="F841" s="8"/>
      <c r="G841" s="9"/>
      <c r="H841" s="10"/>
      <c r="I841" s="11"/>
      <c r="J841" s="11"/>
      <c r="K841" s="11"/>
      <c r="N841" s="38"/>
      <c r="O841" s="38"/>
      <c r="AMI841"/>
      <c r="AMJ841"/>
    </row>
    <row r="842" spans="2:1024" s="36" customFormat="1" x14ac:dyDescent="0.25">
      <c r="B842" s="5"/>
      <c r="C842" s="6"/>
      <c r="D842" s="5"/>
      <c r="E842" s="7"/>
      <c r="F842" s="8"/>
      <c r="G842" s="9"/>
      <c r="H842" s="10"/>
      <c r="I842" s="11"/>
      <c r="J842" s="11"/>
      <c r="K842" s="11"/>
      <c r="N842" s="38"/>
      <c r="O842" s="38"/>
      <c r="AMI842"/>
      <c r="AMJ842"/>
    </row>
    <row r="843" spans="2:1024" s="36" customFormat="1" x14ac:dyDescent="0.25">
      <c r="B843" s="5"/>
      <c r="C843" s="6"/>
      <c r="D843" s="5"/>
      <c r="E843" s="7"/>
      <c r="F843" s="8"/>
      <c r="G843" s="9"/>
      <c r="H843" s="10"/>
      <c r="I843" s="11"/>
      <c r="J843" s="11"/>
      <c r="K843" s="11"/>
      <c r="N843" s="38"/>
      <c r="O843" s="38"/>
      <c r="AMI843"/>
      <c r="AMJ843"/>
    </row>
    <row r="844" spans="2:1024" s="36" customFormat="1" x14ac:dyDescent="0.25">
      <c r="B844" s="5"/>
      <c r="C844" s="6"/>
      <c r="D844" s="5"/>
      <c r="E844" s="7"/>
      <c r="F844" s="8"/>
      <c r="G844" s="9"/>
      <c r="H844" s="10"/>
      <c r="I844" s="11"/>
      <c r="J844" s="11"/>
      <c r="K844" s="11"/>
      <c r="N844" s="38"/>
      <c r="O844" s="38"/>
      <c r="AMI844"/>
      <c r="AMJ844"/>
    </row>
    <row r="845" spans="2:1024" s="36" customFormat="1" x14ac:dyDescent="0.25">
      <c r="B845" s="5"/>
      <c r="C845" s="6"/>
      <c r="D845" s="5"/>
      <c r="E845" s="7"/>
      <c r="F845" s="8"/>
      <c r="G845" s="9"/>
      <c r="H845" s="10"/>
      <c r="I845" s="11"/>
      <c r="J845" s="11"/>
      <c r="K845" s="11"/>
      <c r="N845" s="38"/>
      <c r="O845" s="38"/>
      <c r="AMI845"/>
      <c r="AMJ845"/>
    </row>
    <row r="846" spans="2:1024" s="36" customFormat="1" x14ac:dyDescent="0.25">
      <c r="B846" s="5"/>
      <c r="C846" s="6"/>
      <c r="D846" s="5"/>
      <c r="E846" s="7"/>
      <c r="F846" s="8"/>
      <c r="G846" s="9"/>
      <c r="H846" s="10"/>
      <c r="I846" s="11"/>
      <c r="J846" s="11"/>
      <c r="K846" s="11"/>
      <c r="N846" s="38"/>
      <c r="O846" s="38"/>
      <c r="AMI846"/>
      <c r="AMJ846"/>
    </row>
    <row r="847" spans="2:1024" s="36" customFormat="1" x14ac:dyDescent="0.25">
      <c r="B847" s="5"/>
      <c r="C847" s="6"/>
      <c r="D847" s="5"/>
      <c r="E847" s="7"/>
      <c r="F847" s="8"/>
      <c r="G847" s="9"/>
      <c r="H847" s="10"/>
      <c r="I847" s="11"/>
      <c r="J847" s="11"/>
      <c r="K847" s="11"/>
      <c r="N847" s="38"/>
      <c r="O847" s="38"/>
      <c r="AMI847"/>
      <c r="AMJ847"/>
    </row>
    <row r="848" spans="2:1024" s="36" customFormat="1" x14ac:dyDescent="0.25">
      <c r="B848" s="5"/>
      <c r="C848" s="6"/>
      <c r="D848" s="5"/>
      <c r="E848" s="7"/>
      <c r="F848" s="8"/>
      <c r="G848" s="9"/>
      <c r="H848" s="10"/>
      <c r="I848" s="11"/>
      <c r="J848" s="11"/>
      <c r="K848" s="11"/>
      <c r="N848" s="38"/>
      <c r="O848" s="38"/>
      <c r="AMI848"/>
      <c r="AMJ848"/>
    </row>
    <row r="849" spans="2:1024" s="36" customFormat="1" x14ac:dyDescent="0.25">
      <c r="B849" s="5"/>
      <c r="C849" s="6"/>
      <c r="D849" s="5"/>
      <c r="E849" s="7"/>
      <c r="F849" s="8"/>
      <c r="G849" s="9"/>
      <c r="H849" s="10"/>
      <c r="I849" s="11"/>
      <c r="J849" s="11"/>
      <c r="K849" s="11"/>
      <c r="N849" s="38"/>
      <c r="O849" s="38"/>
      <c r="AMI849"/>
      <c r="AMJ849"/>
    </row>
    <row r="850" spans="2:1024" s="36" customFormat="1" x14ac:dyDescent="0.25">
      <c r="B850" s="5"/>
      <c r="C850" s="6"/>
      <c r="D850" s="5"/>
      <c r="E850" s="7"/>
      <c r="F850" s="8"/>
      <c r="G850" s="9"/>
      <c r="H850" s="10"/>
      <c r="I850" s="11"/>
      <c r="J850" s="11"/>
      <c r="K850" s="11"/>
      <c r="N850" s="38"/>
      <c r="O850" s="38"/>
      <c r="AMI850"/>
      <c r="AMJ850"/>
    </row>
    <row r="851" spans="2:1024" s="36" customFormat="1" x14ac:dyDescent="0.25">
      <c r="B851" s="5"/>
      <c r="C851" s="6"/>
      <c r="D851" s="5"/>
      <c r="E851" s="7"/>
      <c r="F851" s="8"/>
      <c r="G851" s="9"/>
      <c r="H851" s="10"/>
      <c r="I851" s="11"/>
      <c r="J851" s="11"/>
      <c r="K851" s="11"/>
      <c r="N851" s="38"/>
      <c r="O851" s="38"/>
      <c r="AMI851"/>
      <c r="AMJ851"/>
    </row>
    <row r="852" spans="2:1024" s="36" customFormat="1" x14ac:dyDescent="0.25">
      <c r="B852" s="5"/>
      <c r="C852" s="6"/>
      <c r="D852" s="5"/>
      <c r="E852" s="7"/>
      <c r="F852" s="8"/>
      <c r="G852" s="9"/>
      <c r="H852" s="10"/>
      <c r="I852" s="11"/>
      <c r="J852" s="11"/>
      <c r="K852" s="11"/>
      <c r="N852" s="38"/>
      <c r="O852" s="38"/>
      <c r="AMI852"/>
      <c r="AMJ852"/>
    </row>
    <row r="853" spans="2:1024" s="36" customFormat="1" x14ac:dyDescent="0.25">
      <c r="B853" s="5"/>
      <c r="C853" s="6"/>
      <c r="D853" s="5"/>
      <c r="E853" s="7"/>
      <c r="F853" s="8"/>
      <c r="G853" s="9"/>
      <c r="H853" s="10"/>
      <c r="I853" s="11"/>
      <c r="J853" s="11"/>
      <c r="K853" s="11"/>
      <c r="N853" s="38"/>
      <c r="O853" s="38"/>
      <c r="AMI853"/>
      <c r="AMJ853"/>
    </row>
    <row r="854" spans="2:1024" s="36" customFormat="1" x14ac:dyDescent="0.25">
      <c r="B854" s="5"/>
      <c r="C854" s="6"/>
      <c r="D854" s="5"/>
      <c r="E854" s="7"/>
      <c r="F854" s="8"/>
      <c r="G854" s="9"/>
      <c r="H854" s="10"/>
      <c r="I854" s="11"/>
      <c r="J854" s="11"/>
      <c r="K854" s="11"/>
      <c r="N854" s="38"/>
      <c r="O854" s="38"/>
      <c r="AMI854"/>
      <c r="AMJ854"/>
    </row>
    <row r="855" spans="2:1024" s="36" customFormat="1" x14ac:dyDescent="0.25">
      <c r="B855" s="5"/>
      <c r="C855" s="6"/>
      <c r="D855" s="5"/>
      <c r="E855" s="7"/>
      <c r="F855" s="8"/>
      <c r="G855" s="9"/>
      <c r="H855" s="10"/>
      <c r="I855" s="11"/>
      <c r="J855" s="11"/>
      <c r="K855" s="11"/>
      <c r="N855" s="38"/>
      <c r="O855" s="38"/>
      <c r="AMI855"/>
      <c r="AMJ855"/>
    </row>
    <row r="856" spans="2:1024" s="36" customFormat="1" x14ac:dyDescent="0.25">
      <c r="B856" s="5"/>
      <c r="C856" s="6"/>
      <c r="D856" s="5"/>
      <c r="E856" s="7"/>
      <c r="F856" s="8"/>
      <c r="G856" s="9"/>
      <c r="H856" s="10"/>
      <c r="I856" s="11"/>
      <c r="J856" s="11"/>
      <c r="K856" s="11"/>
      <c r="N856" s="38"/>
      <c r="O856" s="38"/>
      <c r="AMI856"/>
      <c r="AMJ856"/>
    </row>
    <row r="857" spans="2:1024" s="36" customFormat="1" x14ac:dyDescent="0.25">
      <c r="B857" s="5"/>
      <c r="C857" s="6"/>
      <c r="D857" s="5"/>
      <c r="E857" s="7"/>
      <c r="F857" s="8"/>
      <c r="G857" s="9"/>
      <c r="H857" s="10"/>
      <c r="I857" s="11"/>
      <c r="J857" s="11"/>
      <c r="K857" s="11"/>
      <c r="N857" s="38"/>
      <c r="O857" s="38"/>
      <c r="AMI857"/>
      <c r="AMJ857"/>
    </row>
    <row r="858" spans="2:1024" s="36" customFormat="1" x14ac:dyDescent="0.25">
      <c r="B858" s="5"/>
      <c r="C858" s="6"/>
      <c r="D858" s="5"/>
      <c r="E858" s="7"/>
      <c r="F858" s="8"/>
      <c r="G858" s="9"/>
      <c r="H858" s="10"/>
      <c r="I858" s="11"/>
      <c r="J858" s="11"/>
      <c r="K858" s="11"/>
      <c r="N858" s="38"/>
      <c r="O858" s="38"/>
      <c r="AMI858"/>
      <c r="AMJ858"/>
    </row>
    <row r="859" spans="2:1024" s="36" customFormat="1" x14ac:dyDescent="0.25">
      <c r="B859" s="5"/>
      <c r="C859" s="6"/>
      <c r="D859" s="5"/>
      <c r="E859" s="7"/>
      <c r="F859" s="8"/>
      <c r="G859" s="9"/>
      <c r="H859" s="10"/>
      <c r="I859" s="11"/>
      <c r="J859" s="11"/>
      <c r="K859" s="11"/>
      <c r="N859" s="38"/>
      <c r="O859" s="38"/>
      <c r="AMI859"/>
      <c r="AMJ859"/>
    </row>
    <row r="860" spans="2:1024" s="36" customFormat="1" x14ac:dyDescent="0.25">
      <c r="B860" s="5"/>
      <c r="C860" s="6"/>
      <c r="D860" s="5"/>
      <c r="E860" s="7"/>
      <c r="F860" s="8"/>
      <c r="G860" s="9"/>
      <c r="H860" s="10"/>
      <c r="I860" s="11"/>
      <c r="J860" s="11"/>
      <c r="K860" s="11"/>
      <c r="N860" s="38"/>
      <c r="O860" s="38"/>
      <c r="AMI860"/>
      <c r="AMJ860"/>
    </row>
    <row r="861" spans="2:1024" s="36" customFormat="1" x14ac:dyDescent="0.25">
      <c r="B861" s="5"/>
      <c r="C861" s="6"/>
      <c r="D861" s="5"/>
      <c r="E861" s="7"/>
      <c r="F861" s="8"/>
      <c r="G861" s="9"/>
      <c r="H861" s="10"/>
      <c r="I861" s="11"/>
      <c r="J861" s="11"/>
      <c r="K861" s="11"/>
      <c r="N861" s="38"/>
      <c r="O861" s="38"/>
      <c r="AMI861"/>
      <c r="AMJ861"/>
    </row>
    <row r="862" spans="2:1024" s="36" customFormat="1" x14ac:dyDescent="0.25">
      <c r="B862" s="5"/>
      <c r="C862" s="6"/>
      <c r="D862" s="5"/>
      <c r="E862" s="7"/>
      <c r="F862" s="8"/>
      <c r="G862" s="9"/>
      <c r="H862" s="10"/>
      <c r="I862" s="11"/>
      <c r="J862" s="11"/>
      <c r="K862" s="11"/>
      <c r="N862" s="38"/>
      <c r="O862" s="38"/>
      <c r="AMI862"/>
      <c r="AMJ862"/>
    </row>
    <row r="863" spans="2:1024" s="36" customFormat="1" x14ac:dyDescent="0.25">
      <c r="B863" s="5"/>
      <c r="C863" s="6"/>
      <c r="D863" s="5"/>
      <c r="E863" s="7"/>
      <c r="F863" s="8"/>
      <c r="G863" s="9"/>
      <c r="H863" s="10"/>
      <c r="I863" s="11"/>
      <c r="J863" s="11"/>
      <c r="K863" s="11"/>
      <c r="N863" s="38"/>
      <c r="O863" s="38"/>
      <c r="AMI863"/>
      <c r="AMJ863"/>
    </row>
    <row r="864" spans="2:1024" s="36" customFormat="1" x14ac:dyDescent="0.25">
      <c r="B864" s="5"/>
      <c r="C864" s="6"/>
      <c r="D864" s="5"/>
      <c r="E864" s="7"/>
      <c r="F864" s="8"/>
      <c r="G864" s="9"/>
      <c r="H864" s="10"/>
      <c r="I864" s="11"/>
      <c r="J864" s="11"/>
      <c r="K864" s="11"/>
      <c r="N864" s="38"/>
      <c r="O864" s="38"/>
      <c r="AMI864"/>
      <c r="AMJ864"/>
    </row>
    <row r="865" spans="2:1024" s="36" customFormat="1" x14ac:dyDescent="0.25">
      <c r="B865" s="5"/>
      <c r="C865" s="6"/>
      <c r="D865" s="5"/>
      <c r="E865" s="7"/>
      <c r="F865" s="8"/>
      <c r="G865" s="9"/>
      <c r="H865" s="10"/>
      <c r="I865" s="11"/>
      <c r="J865" s="11"/>
      <c r="K865" s="11"/>
      <c r="N865" s="38"/>
      <c r="O865" s="38"/>
      <c r="AMI865"/>
      <c r="AMJ865"/>
    </row>
    <row r="866" spans="2:1024" s="36" customFormat="1" x14ac:dyDescent="0.25">
      <c r="B866" s="5"/>
      <c r="C866" s="6"/>
      <c r="D866" s="5"/>
      <c r="E866" s="7"/>
      <c r="F866" s="8"/>
      <c r="G866" s="9"/>
      <c r="H866" s="10"/>
      <c r="I866" s="11"/>
      <c r="J866" s="11"/>
      <c r="K866" s="11"/>
      <c r="N866" s="38"/>
      <c r="O866" s="38"/>
      <c r="AMI866"/>
      <c r="AMJ866"/>
    </row>
    <row r="867" spans="2:1024" s="36" customFormat="1" x14ac:dyDescent="0.25">
      <c r="B867" s="5"/>
      <c r="C867" s="6"/>
      <c r="D867" s="5"/>
      <c r="E867" s="7"/>
      <c r="F867" s="8"/>
      <c r="G867" s="9"/>
      <c r="H867" s="10"/>
      <c r="I867" s="11"/>
      <c r="J867" s="11"/>
      <c r="K867" s="11"/>
      <c r="N867" s="38"/>
      <c r="O867" s="38"/>
      <c r="AMI867"/>
      <c r="AMJ867"/>
    </row>
    <row r="868" spans="2:1024" s="36" customFormat="1" x14ac:dyDescent="0.25">
      <c r="B868" s="5"/>
      <c r="C868" s="6"/>
      <c r="D868" s="5"/>
      <c r="E868" s="7"/>
      <c r="F868" s="8"/>
      <c r="G868" s="9"/>
      <c r="H868" s="10"/>
      <c r="I868" s="11"/>
      <c r="J868" s="11"/>
      <c r="K868" s="11"/>
      <c r="N868" s="38"/>
      <c r="O868" s="38"/>
      <c r="AMI868"/>
      <c r="AMJ868"/>
    </row>
    <row r="869" spans="2:1024" s="36" customFormat="1" x14ac:dyDescent="0.25">
      <c r="B869" s="5"/>
      <c r="C869" s="6"/>
      <c r="D869" s="5"/>
      <c r="E869" s="7"/>
      <c r="F869" s="8"/>
      <c r="G869" s="9"/>
      <c r="H869" s="10"/>
      <c r="I869" s="11"/>
      <c r="J869" s="11"/>
      <c r="K869" s="11"/>
      <c r="N869" s="38"/>
      <c r="O869" s="38"/>
      <c r="AMI869"/>
      <c r="AMJ869"/>
    </row>
    <row r="870" spans="2:1024" s="36" customFormat="1" x14ac:dyDescent="0.25">
      <c r="B870" s="5"/>
      <c r="C870" s="6"/>
      <c r="D870" s="5"/>
      <c r="E870" s="7"/>
      <c r="F870" s="8"/>
      <c r="G870" s="9"/>
      <c r="H870" s="10"/>
      <c r="I870" s="11"/>
      <c r="J870" s="11"/>
      <c r="K870" s="11"/>
      <c r="N870" s="38"/>
      <c r="O870" s="38"/>
      <c r="AMI870"/>
      <c r="AMJ870"/>
    </row>
    <row r="871" spans="2:1024" s="36" customFormat="1" x14ac:dyDescent="0.25">
      <c r="B871" s="5"/>
      <c r="C871" s="6"/>
      <c r="D871" s="5"/>
      <c r="E871" s="7"/>
      <c r="F871" s="8"/>
      <c r="G871" s="9"/>
      <c r="H871" s="10"/>
      <c r="I871" s="11"/>
      <c r="J871" s="11"/>
      <c r="K871" s="11"/>
      <c r="N871" s="38"/>
      <c r="O871" s="38"/>
      <c r="AMI871"/>
      <c r="AMJ871"/>
    </row>
    <row r="872" spans="2:1024" s="36" customFormat="1" x14ac:dyDescent="0.25">
      <c r="B872" s="5"/>
      <c r="C872" s="6"/>
      <c r="D872" s="5"/>
      <c r="E872" s="7"/>
      <c r="F872" s="8"/>
      <c r="G872" s="9"/>
      <c r="H872" s="10"/>
      <c r="I872" s="11"/>
      <c r="J872" s="11"/>
      <c r="K872" s="11"/>
      <c r="N872" s="38"/>
      <c r="O872" s="38"/>
      <c r="AMI872"/>
      <c r="AMJ872"/>
    </row>
    <row r="873" spans="2:1024" s="36" customFormat="1" x14ac:dyDescent="0.25">
      <c r="B873" s="5"/>
      <c r="C873" s="6"/>
      <c r="D873" s="5"/>
      <c r="E873" s="7"/>
      <c r="F873" s="8"/>
      <c r="G873" s="9"/>
      <c r="H873" s="10"/>
      <c r="I873" s="11"/>
      <c r="J873" s="11"/>
      <c r="K873" s="11"/>
      <c r="N873" s="38"/>
      <c r="O873" s="38"/>
      <c r="AMI873"/>
      <c r="AMJ873"/>
    </row>
    <row r="874" spans="2:1024" s="36" customFormat="1" x14ac:dyDescent="0.25">
      <c r="B874" s="5"/>
      <c r="C874" s="6"/>
      <c r="D874" s="5"/>
      <c r="E874" s="7"/>
      <c r="F874" s="8"/>
      <c r="G874" s="9"/>
      <c r="H874" s="10"/>
      <c r="I874" s="11"/>
      <c r="J874" s="11"/>
      <c r="K874" s="11"/>
      <c r="N874" s="38"/>
      <c r="O874" s="38"/>
      <c r="AMI874"/>
      <c r="AMJ874"/>
    </row>
    <row r="875" spans="2:1024" s="36" customFormat="1" x14ac:dyDescent="0.25">
      <c r="B875" s="5"/>
      <c r="C875" s="6"/>
      <c r="D875" s="5"/>
      <c r="E875" s="7"/>
      <c r="F875" s="8"/>
      <c r="G875" s="9"/>
      <c r="H875" s="10"/>
      <c r="I875" s="11"/>
      <c r="J875" s="11"/>
      <c r="K875" s="11"/>
      <c r="N875" s="38"/>
      <c r="O875" s="38"/>
      <c r="AMI875"/>
      <c r="AMJ875"/>
    </row>
    <row r="876" spans="2:1024" s="36" customFormat="1" x14ac:dyDescent="0.25">
      <c r="B876" s="5"/>
      <c r="C876" s="6"/>
      <c r="D876" s="5"/>
      <c r="E876" s="7"/>
      <c r="F876" s="8"/>
      <c r="G876" s="9"/>
      <c r="H876" s="10"/>
      <c r="I876" s="11"/>
      <c r="J876" s="11"/>
      <c r="K876" s="11"/>
      <c r="N876" s="38"/>
      <c r="O876" s="38"/>
      <c r="AMI876"/>
      <c r="AMJ876"/>
    </row>
    <row r="877" spans="2:1024" s="36" customFormat="1" x14ac:dyDescent="0.25">
      <c r="B877" s="5"/>
      <c r="C877" s="6"/>
      <c r="D877" s="5"/>
      <c r="E877" s="7"/>
      <c r="F877" s="8"/>
      <c r="G877" s="9"/>
      <c r="H877" s="10"/>
      <c r="I877" s="11"/>
      <c r="J877" s="11"/>
      <c r="K877" s="11"/>
      <c r="N877" s="38"/>
      <c r="O877" s="38"/>
      <c r="AMI877"/>
      <c r="AMJ877"/>
    </row>
    <row r="878" spans="2:1024" s="36" customFormat="1" x14ac:dyDescent="0.25">
      <c r="B878" s="5"/>
      <c r="C878" s="6"/>
      <c r="D878" s="5"/>
      <c r="E878" s="7"/>
      <c r="F878" s="8"/>
      <c r="G878" s="9"/>
      <c r="H878" s="10"/>
      <c r="I878" s="11"/>
      <c r="J878" s="11"/>
      <c r="K878" s="11"/>
      <c r="N878" s="38"/>
      <c r="O878" s="38"/>
      <c r="AMI878"/>
      <c r="AMJ878"/>
    </row>
    <row r="879" spans="2:1024" s="36" customFormat="1" x14ac:dyDescent="0.25">
      <c r="B879" s="5"/>
      <c r="C879" s="6"/>
      <c r="D879" s="5"/>
      <c r="E879" s="7"/>
      <c r="F879" s="8"/>
      <c r="G879" s="9"/>
      <c r="H879" s="10"/>
      <c r="I879" s="11"/>
      <c r="J879" s="11"/>
      <c r="K879" s="11"/>
      <c r="N879" s="38"/>
      <c r="O879" s="38"/>
      <c r="AMI879"/>
      <c r="AMJ879"/>
    </row>
    <row r="880" spans="2:1024" s="36" customFormat="1" x14ac:dyDescent="0.25">
      <c r="B880" s="5"/>
      <c r="C880" s="6"/>
      <c r="D880" s="5"/>
      <c r="E880" s="7"/>
      <c r="F880" s="8"/>
      <c r="G880" s="9"/>
      <c r="H880" s="10"/>
      <c r="I880" s="11"/>
      <c r="J880" s="11"/>
      <c r="K880" s="11"/>
      <c r="N880" s="38"/>
      <c r="O880" s="38"/>
      <c r="AMI880"/>
      <c r="AMJ880"/>
    </row>
    <row r="881" spans="2:1024" s="36" customFormat="1" x14ac:dyDescent="0.25">
      <c r="B881" s="5"/>
      <c r="C881" s="6"/>
      <c r="D881" s="5"/>
      <c r="E881" s="7"/>
      <c r="F881" s="8"/>
      <c r="G881" s="9"/>
      <c r="H881" s="10"/>
      <c r="I881" s="11"/>
      <c r="J881" s="11"/>
      <c r="K881" s="11"/>
      <c r="N881" s="38"/>
      <c r="O881" s="38"/>
      <c r="AMI881"/>
      <c r="AMJ881"/>
    </row>
    <row r="882" spans="2:1024" s="36" customFormat="1" x14ac:dyDescent="0.25">
      <c r="B882" s="5"/>
      <c r="C882" s="6"/>
      <c r="D882" s="5"/>
      <c r="E882" s="7"/>
      <c r="F882" s="8"/>
      <c r="G882" s="9"/>
      <c r="H882" s="10"/>
      <c r="I882" s="11"/>
      <c r="J882" s="11"/>
      <c r="K882" s="11"/>
      <c r="N882" s="38"/>
      <c r="O882" s="38"/>
      <c r="AMI882"/>
      <c r="AMJ882"/>
    </row>
    <row r="883" spans="2:1024" s="36" customFormat="1" x14ac:dyDescent="0.25">
      <c r="B883" s="5"/>
      <c r="C883" s="6"/>
      <c r="D883" s="5"/>
      <c r="E883" s="7"/>
      <c r="F883" s="8"/>
      <c r="G883" s="9"/>
      <c r="H883" s="10"/>
      <c r="I883" s="11"/>
      <c r="J883" s="11"/>
      <c r="K883" s="11"/>
      <c r="N883" s="38"/>
      <c r="O883" s="38"/>
      <c r="AMI883"/>
      <c r="AMJ883"/>
    </row>
    <row r="884" spans="2:1024" s="36" customFormat="1" x14ac:dyDescent="0.25">
      <c r="B884" s="5"/>
      <c r="C884" s="6"/>
      <c r="D884" s="5"/>
      <c r="E884" s="7"/>
      <c r="F884" s="8"/>
      <c r="G884" s="9"/>
      <c r="H884" s="10"/>
      <c r="I884" s="11"/>
      <c r="J884" s="11"/>
      <c r="K884" s="11"/>
      <c r="N884" s="38"/>
      <c r="O884" s="38"/>
      <c r="AMI884"/>
      <c r="AMJ884"/>
    </row>
    <row r="885" spans="2:1024" s="36" customFormat="1" x14ac:dyDescent="0.25">
      <c r="B885" s="5"/>
      <c r="C885" s="6"/>
      <c r="D885" s="5"/>
      <c r="E885" s="7"/>
      <c r="F885" s="8"/>
      <c r="G885" s="9"/>
      <c r="H885" s="10"/>
      <c r="I885" s="11"/>
      <c r="J885" s="11"/>
      <c r="K885" s="11"/>
      <c r="N885" s="38"/>
      <c r="O885" s="38"/>
      <c r="AMI885"/>
      <c r="AMJ885"/>
    </row>
    <row r="886" spans="2:1024" s="36" customFormat="1" x14ac:dyDescent="0.25">
      <c r="B886" s="5"/>
      <c r="C886" s="6"/>
      <c r="D886" s="5"/>
      <c r="E886" s="7"/>
      <c r="F886" s="8"/>
      <c r="G886" s="9"/>
      <c r="H886" s="10"/>
      <c r="I886" s="11"/>
      <c r="J886" s="11"/>
      <c r="K886" s="11"/>
      <c r="N886" s="38"/>
      <c r="O886" s="38"/>
      <c r="AMI886"/>
      <c r="AMJ886"/>
    </row>
    <row r="887" spans="2:1024" s="36" customFormat="1" x14ac:dyDescent="0.25">
      <c r="B887" s="5"/>
      <c r="C887" s="6"/>
      <c r="D887" s="5"/>
      <c r="E887" s="7"/>
      <c r="F887" s="8"/>
      <c r="G887" s="9"/>
      <c r="H887" s="10"/>
      <c r="I887" s="11"/>
      <c r="J887" s="11"/>
      <c r="K887" s="11"/>
      <c r="N887" s="38"/>
      <c r="O887" s="38"/>
      <c r="AMI887"/>
      <c r="AMJ887"/>
    </row>
    <row r="888" spans="2:1024" s="36" customFormat="1" x14ac:dyDescent="0.25">
      <c r="B888" s="5"/>
      <c r="C888" s="6"/>
      <c r="D888" s="5"/>
      <c r="E888" s="7"/>
      <c r="F888" s="8"/>
      <c r="G888" s="9"/>
      <c r="H888" s="10"/>
      <c r="I888" s="11"/>
      <c r="J888" s="11"/>
      <c r="K888" s="11"/>
      <c r="N888" s="38"/>
      <c r="O888" s="38"/>
      <c r="AMI888"/>
      <c r="AMJ888"/>
    </row>
    <row r="889" spans="2:1024" s="36" customFormat="1" x14ac:dyDescent="0.25">
      <c r="B889" s="5"/>
      <c r="C889" s="6"/>
      <c r="D889" s="5"/>
      <c r="E889" s="7"/>
      <c r="F889" s="8"/>
      <c r="G889" s="9"/>
      <c r="H889" s="10"/>
      <c r="I889" s="11"/>
      <c r="J889" s="11"/>
      <c r="K889" s="11"/>
      <c r="N889" s="38"/>
      <c r="O889" s="38"/>
      <c r="AMI889"/>
      <c r="AMJ889"/>
    </row>
    <row r="890" spans="2:1024" s="36" customFormat="1" x14ac:dyDescent="0.25">
      <c r="B890" s="5"/>
      <c r="C890" s="6"/>
      <c r="D890" s="5"/>
      <c r="E890" s="7"/>
      <c r="F890" s="8"/>
      <c r="G890" s="9"/>
      <c r="H890" s="10"/>
      <c r="I890" s="11"/>
      <c r="J890" s="11"/>
      <c r="K890" s="11"/>
      <c r="N890" s="38"/>
      <c r="O890" s="38"/>
      <c r="AMI890"/>
      <c r="AMJ890"/>
    </row>
    <row r="891" spans="2:1024" s="36" customFormat="1" x14ac:dyDescent="0.25">
      <c r="B891" s="5"/>
      <c r="C891" s="6"/>
      <c r="D891" s="5"/>
      <c r="E891" s="7"/>
      <c r="F891" s="8"/>
      <c r="G891" s="9"/>
      <c r="H891" s="10"/>
      <c r="I891" s="11"/>
      <c r="J891" s="11"/>
      <c r="K891" s="11"/>
      <c r="N891" s="38"/>
      <c r="O891" s="38"/>
      <c r="AMI891"/>
      <c r="AMJ891"/>
    </row>
    <row r="892" spans="2:1024" s="36" customFormat="1" x14ac:dyDescent="0.25">
      <c r="B892" s="5"/>
      <c r="C892" s="6"/>
      <c r="D892" s="5"/>
      <c r="E892" s="7"/>
      <c r="F892" s="8"/>
      <c r="G892" s="9"/>
      <c r="H892" s="10"/>
      <c r="I892" s="11"/>
      <c r="J892" s="11"/>
      <c r="K892" s="11"/>
      <c r="N892" s="38"/>
      <c r="O892" s="38"/>
      <c r="AMI892"/>
      <c r="AMJ892"/>
    </row>
    <row r="893" spans="2:1024" s="36" customFormat="1" x14ac:dyDescent="0.25">
      <c r="B893" s="5"/>
      <c r="C893" s="6"/>
      <c r="D893" s="5"/>
      <c r="E893" s="7"/>
      <c r="F893" s="8"/>
      <c r="G893" s="9"/>
      <c r="H893" s="10"/>
      <c r="I893" s="11"/>
      <c r="J893" s="11"/>
      <c r="K893" s="11"/>
      <c r="N893" s="38"/>
      <c r="O893" s="38"/>
      <c r="AMI893"/>
      <c r="AMJ893"/>
    </row>
    <row r="894" spans="2:1024" s="36" customFormat="1" x14ac:dyDescent="0.25">
      <c r="B894" s="5"/>
      <c r="C894" s="6"/>
      <c r="D894" s="5"/>
      <c r="E894" s="7"/>
      <c r="F894" s="8"/>
      <c r="G894" s="9"/>
      <c r="H894" s="10"/>
      <c r="I894" s="11"/>
      <c r="J894" s="11"/>
      <c r="K894" s="11"/>
      <c r="N894" s="38"/>
      <c r="O894" s="38"/>
      <c r="AMI894"/>
      <c r="AMJ894"/>
    </row>
    <row r="895" spans="2:1024" s="36" customFormat="1" x14ac:dyDescent="0.25">
      <c r="B895" s="5"/>
      <c r="C895" s="6"/>
      <c r="D895" s="5"/>
      <c r="E895" s="7"/>
      <c r="F895" s="8"/>
      <c r="G895" s="9"/>
      <c r="H895" s="10"/>
      <c r="I895" s="11"/>
      <c r="J895" s="11"/>
      <c r="K895" s="11"/>
      <c r="N895" s="38"/>
      <c r="O895" s="38"/>
      <c r="AMI895"/>
      <c r="AMJ895"/>
    </row>
    <row r="896" spans="2:1024" s="36" customFormat="1" x14ac:dyDescent="0.25">
      <c r="B896" s="5"/>
      <c r="C896" s="6"/>
      <c r="D896" s="5"/>
      <c r="E896" s="7"/>
      <c r="F896" s="8"/>
      <c r="G896" s="9"/>
      <c r="H896" s="10"/>
      <c r="I896" s="11"/>
      <c r="J896" s="11"/>
      <c r="K896" s="11"/>
      <c r="N896" s="38"/>
      <c r="O896" s="38"/>
      <c r="AMI896"/>
      <c r="AMJ896"/>
    </row>
    <row r="897" spans="2:1024" s="36" customFormat="1" x14ac:dyDescent="0.25">
      <c r="B897" s="5"/>
      <c r="C897" s="6"/>
      <c r="D897" s="5"/>
      <c r="E897" s="7"/>
      <c r="F897" s="8"/>
      <c r="G897" s="9"/>
      <c r="H897" s="10"/>
      <c r="I897" s="11"/>
      <c r="J897" s="11"/>
      <c r="K897" s="11"/>
      <c r="N897" s="38"/>
      <c r="O897" s="38"/>
      <c r="AMI897"/>
      <c r="AMJ897"/>
    </row>
    <row r="898" spans="2:1024" s="36" customFormat="1" x14ac:dyDescent="0.25">
      <c r="B898" s="5"/>
      <c r="C898" s="6"/>
      <c r="D898" s="5"/>
      <c r="E898" s="7"/>
      <c r="F898" s="8"/>
      <c r="G898" s="9"/>
      <c r="H898" s="10"/>
      <c r="I898" s="11"/>
      <c r="J898" s="11"/>
      <c r="K898" s="11"/>
      <c r="N898" s="38"/>
      <c r="O898" s="38"/>
      <c r="AMI898"/>
      <c r="AMJ898"/>
    </row>
    <row r="899" spans="2:1024" s="36" customFormat="1" x14ac:dyDescent="0.25">
      <c r="B899" s="5"/>
      <c r="C899" s="6"/>
      <c r="D899" s="5"/>
      <c r="E899" s="7"/>
      <c r="F899" s="8"/>
      <c r="G899" s="9"/>
      <c r="H899" s="10"/>
      <c r="I899" s="11"/>
      <c r="J899" s="11"/>
      <c r="K899" s="11"/>
      <c r="N899" s="38"/>
      <c r="O899" s="38"/>
      <c r="AMI899"/>
      <c r="AMJ899"/>
    </row>
    <row r="900" spans="2:1024" s="36" customFormat="1" x14ac:dyDescent="0.25">
      <c r="B900" s="5"/>
      <c r="C900" s="6"/>
      <c r="D900" s="5"/>
      <c r="E900" s="7"/>
      <c r="F900" s="8"/>
      <c r="G900" s="9"/>
      <c r="H900" s="10"/>
      <c r="I900" s="11"/>
      <c r="J900" s="11"/>
      <c r="K900" s="11"/>
      <c r="N900" s="38"/>
      <c r="O900" s="38"/>
      <c r="AMI900"/>
      <c r="AMJ900"/>
    </row>
    <row r="901" spans="2:1024" s="36" customFormat="1" x14ac:dyDescent="0.25">
      <c r="B901" s="5"/>
      <c r="C901" s="6"/>
      <c r="D901" s="5"/>
      <c r="E901" s="7"/>
      <c r="F901" s="8"/>
      <c r="G901" s="9"/>
      <c r="H901" s="10"/>
      <c r="I901" s="11"/>
      <c r="J901" s="11"/>
      <c r="K901" s="11"/>
      <c r="N901" s="38"/>
      <c r="O901" s="38"/>
      <c r="AMI901"/>
      <c r="AMJ901"/>
    </row>
    <row r="902" spans="2:1024" s="36" customFormat="1" x14ac:dyDescent="0.25">
      <c r="B902" s="5"/>
      <c r="C902" s="6"/>
      <c r="D902" s="5"/>
      <c r="E902" s="7"/>
      <c r="F902" s="8"/>
      <c r="G902" s="9"/>
      <c r="H902" s="10"/>
      <c r="I902" s="11"/>
      <c r="J902" s="11"/>
      <c r="K902" s="11"/>
      <c r="N902" s="38"/>
      <c r="O902" s="38"/>
      <c r="AMI902"/>
      <c r="AMJ902"/>
    </row>
    <row r="903" spans="2:1024" s="36" customFormat="1" x14ac:dyDescent="0.25">
      <c r="B903" s="5"/>
      <c r="C903" s="6"/>
      <c r="D903" s="5"/>
      <c r="E903" s="7"/>
      <c r="F903" s="8"/>
      <c r="G903" s="9"/>
      <c r="H903" s="10"/>
      <c r="I903" s="11"/>
      <c r="J903" s="11"/>
      <c r="K903" s="11"/>
      <c r="N903" s="38"/>
      <c r="O903" s="38"/>
      <c r="AMI903"/>
      <c r="AMJ903"/>
    </row>
    <row r="904" spans="2:1024" s="36" customFormat="1" x14ac:dyDescent="0.25">
      <c r="B904" s="5"/>
      <c r="C904" s="6"/>
      <c r="D904" s="5"/>
      <c r="E904" s="7"/>
      <c r="F904" s="8"/>
      <c r="G904" s="9"/>
      <c r="H904" s="10"/>
      <c r="I904" s="11"/>
      <c r="J904" s="11"/>
      <c r="K904" s="11"/>
      <c r="N904" s="38"/>
      <c r="O904" s="38"/>
      <c r="AMI904"/>
      <c r="AMJ904"/>
    </row>
    <row r="905" spans="2:1024" s="36" customFormat="1" x14ac:dyDescent="0.25">
      <c r="B905" s="5"/>
      <c r="C905" s="6"/>
      <c r="D905" s="5"/>
      <c r="E905" s="7"/>
      <c r="F905" s="8"/>
      <c r="G905" s="9"/>
      <c r="H905" s="10"/>
      <c r="I905" s="11"/>
      <c r="J905" s="11"/>
      <c r="K905" s="11"/>
      <c r="N905" s="38"/>
      <c r="O905" s="38"/>
      <c r="AMI905"/>
      <c r="AMJ905"/>
    </row>
    <row r="906" spans="2:1024" s="36" customFormat="1" x14ac:dyDescent="0.25">
      <c r="B906" s="5"/>
      <c r="C906" s="6"/>
      <c r="D906" s="5"/>
      <c r="E906" s="7"/>
      <c r="F906" s="8"/>
      <c r="G906" s="9"/>
      <c r="H906" s="10"/>
      <c r="I906" s="11"/>
      <c r="J906" s="11"/>
      <c r="K906" s="11"/>
      <c r="N906" s="38"/>
      <c r="O906" s="38"/>
      <c r="AMI906"/>
      <c r="AMJ906"/>
    </row>
    <row r="907" spans="2:1024" s="36" customFormat="1" x14ac:dyDescent="0.25">
      <c r="B907" s="5"/>
      <c r="C907" s="6"/>
      <c r="D907" s="5"/>
      <c r="E907" s="7"/>
      <c r="F907" s="8"/>
      <c r="G907" s="9"/>
      <c r="H907" s="10"/>
      <c r="I907" s="11"/>
      <c r="J907" s="11"/>
      <c r="K907" s="11"/>
      <c r="N907" s="38"/>
      <c r="O907" s="38"/>
      <c r="AMI907"/>
      <c r="AMJ907"/>
    </row>
    <row r="908" spans="2:1024" s="36" customFormat="1" x14ac:dyDescent="0.25">
      <c r="B908" s="5"/>
      <c r="C908" s="6"/>
      <c r="D908" s="5"/>
      <c r="E908" s="7"/>
      <c r="F908" s="8"/>
      <c r="G908" s="9"/>
      <c r="H908" s="10"/>
      <c r="I908" s="11"/>
      <c r="J908" s="11"/>
      <c r="K908" s="11"/>
      <c r="N908" s="38"/>
      <c r="O908" s="38"/>
      <c r="AMI908"/>
      <c r="AMJ908"/>
    </row>
    <row r="909" spans="2:1024" s="36" customFormat="1" x14ac:dyDescent="0.25">
      <c r="B909" s="5"/>
      <c r="C909" s="6"/>
      <c r="D909" s="5"/>
      <c r="E909" s="7"/>
      <c r="F909" s="8"/>
      <c r="G909" s="9"/>
      <c r="H909" s="10"/>
      <c r="I909" s="11"/>
      <c r="J909" s="11"/>
      <c r="K909" s="11"/>
      <c r="N909" s="38"/>
      <c r="O909" s="38"/>
      <c r="AMI909"/>
      <c r="AMJ909"/>
    </row>
    <row r="910" spans="2:1024" s="36" customFormat="1" x14ac:dyDescent="0.25">
      <c r="B910" s="5"/>
      <c r="C910" s="6"/>
      <c r="D910" s="5"/>
      <c r="E910" s="7"/>
      <c r="F910" s="8"/>
      <c r="G910" s="9"/>
      <c r="H910" s="10"/>
      <c r="I910" s="11"/>
      <c r="J910" s="11"/>
      <c r="K910" s="11"/>
      <c r="N910" s="38"/>
      <c r="O910" s="38"/>
      <c r="AMI910"/>
      <c r="AMJ910"/>
    </row>
    <row r="911" spans="2:1024" s="36" customFormat="1" x14ac:dyDescent="0.25">
      <c r="B911" s="5"/>
      <c r="C911" s="6"/>
      <c r="D911" s="5"/>
      <c r="E911" s="7"/>
      <c r="F911" s="8"/>
      <c r="G911" s="9"/>
      <c r="H911" s="10"/>
      <c r="I911" s="11"/>
      <c r="J911" s="11"/>
      <c r="K911" s="11"/>
      <c r="N911" s="38"/>
      <c r="O911" s="38"/>
      <c r="AMI911"/>
      <c r="AMJ911"/>
    </row>
    <row r="912" spans="2:1024" s="36" customFormat="1" x14ac:dyDescent="0.25">
      <c r="B912" s="5"/>
      <c r="C912" s="6"/>
      <c r="D912" s="5"/>
      <c r="E912" s="7"/>
      <c r="F912" s="8"/>
      <c r="G912" s="9"/>
      <c r="H912" s="10"/>
      <c r="I912" s="11"/>
      <c r="J912" s="11"/>
      <c r="K912" s="11"/>
      <c r="N912" s="38"/>
      <c r="O912" s="38"/>
      <c r="AMI912"/>
      <c r="AMJ912"/>
    </row>
    <row r="913" spans="2:1024" s="36" customFormat="1" x14ac:dyDescent="0.25">
      <c r="B913" s="5"/>
      <c r="C913" s="6"/>
      <c r="D913" s="5"/>
      <c r="E913" s="7"/>
      <c r="F913" s="8"/>
      <c r="G913" s="9"/>
      <c r="H913" s="10"/>
      <c r="I913" s="11"/>
      <c r="J913" s="11"/>
      <c r="K913" s="11"/>
      <c r="N913" s="38"/>
      <c r="O913" s="38"/>
      <c r="AMI913"/>
      <c r="AMJ913"/>
    </row>
    <row r="914" spans="2:1024" s="36" customFormat="1" x14ac:dyDescent="0.25">
      <c r="B914" s="5"/>
      <c r="C914" s="6"/>
      <c r="D914" s="5"/>
      <c r="E914" s="7"/>
      <c r="F914" s="8"/>
      <c r="G914" s="9"/>
      <c r="H914" s="10"/>
      <c r="I914" s="11"/>
      <c r="J914" s="11"/>
      <c r="K914" s="11"/>
      <c r="N914" s="38"/>
      <c r="O914" s="38"/>
      <c r="AMI914"/>
      <c r="AMJ914"/>
    </row>
    <row r="915" spans="2:1024" s="36" customFormat="1" x14ac:dyDescent="0.25">
      <c r="B915" s="5"/>
      <c r="C915" s="6"/>
      <c r="D915" s="5"/>
      <c r="E915" s="7"/>
      <c r="F915" s="8"/>
      <c r="G915" s="9"/>
      <c r="H915" s="10"/>
      <c r="I915" s="11"/>
      <c r="J915" s="11"/>
      <c r="K915" s="11"/>
      <c r="N915" s="38"/>
      <c r="O915" s="38"/>
      <c r="AMI915"/>
      <c r="AMJ915"/>
    </row>
    <row r="916" spans="2:1024" s="36" customFormat="1" x14ac:dyDescent="0.25">
      <c r="B916" s="5"/>
      <c r="C916" s="6"/>
      <c r="D916" s="5"/>
      <c r="E916" s="7"/>
      <c r="F916" s="8"/>
      <c r="G916" s="9"/>
      <c r="H916" s="10"/>
      <c r="I916" s="11"/>
      <c r="J916" s="11"/>
      <c r="K916" s="11"/>
      <c r="N916" s="38"/>
      <c r="O916" s="38"/>
      <c r="AMI916"/>
      <c r="AMJ916"/>
    </row>
    <row r="917" spans="2:1024" s="36" customFormat="1" x14ac:dyDescent="0.25">
      <c r="B917" s="5"/>
      <c r="C917" s="6"/>
      <c r="D917" s="5"/>
      <c r="E917" s="7"/>
      <c r="F917" s="8"/>
      <c r="G917" s="9"/>
      <c r="H917" s="10"/>
      <c r="I917" s="11"/>
      <c r="J917" s="11"/>
      <c r="K917" s="11"/>
      <c r="N917" s="38"/>
      <c r="O917" s="38"/>
      <c r="AMI917"/>
      <c r="AMJ917"/>
    </row>
    <row r="918" spans="2:1024" s="36" customFormat="1" x14ac:dyDescent="0.25">
      <c r="B918" s="5"/>
      <c r="C918" s="6"/>
      <c r="D918" s="5"/>
      <c r="E918" s="7"/>
      <c r="F918" s="8"/>
      <c r="G918" s="9"/>
      <c r="H918" s="10"/>
      <c r="I918" s="11"/>
      <c r="J918" s="11"/>
      <c r="K918" s="11"/>
      <c r="N918" s="38"/>
      <c r="O918" s="38"/>
      <c r="AMI918"/>
      <c r="AMJ918"/>
    </row>
    <row r="919" spans="2:1024" s="36" customFormat="1" x14ac:dyDescent="0.25">
      <c r="B919" s="5"/>
      <c r="C919" s="6"/>
      <c r="D919" s="5"/>
      <c r="E919" s="7"/>
      <c r="F919" s="8"/>
      <c r="G919" s="9"/>
      <c r="H919" s="10"/>
      <c r="I919" s="11"/>
      <c r="J919" s="11"/>
      <c r="K919" s="11"/>
      <c r="N919" s="38"/>
      <c r="O919" s="38"/>
      <c r="AMI919"/>
      <c r="AMJ919"/>
    </row>
    <row r="920" spans="2:1024" s="36" customFormat="1" x14ac:dyDescent="0.25">
      <c r="B920" s="5"/>
      <c r="C920" s="6"/>
      <c r="D920" s="5"/>
      <c r="E920" s="7"/>
      <c r="F920" s="8"/>
      <c r="G920" s="9"/>
      <c r="H920" s="10"/>
      <c r="I920" s="11"/>
      <c r="J920" s="11"/>
      <c r="K920" s="11"/>
      <c r="N920" s="38"/>
      <c r="O920" s="38"/>
      <c r="AMI920"/>
      <c r="AMJ920"/>
    </row>
    <row r="921" spans="2:1024" s="36" customFormat="1" x14ac:dyDescent="0.25">
      <c r="B921" s="5"/>
      <c r="C921" s="6"/>
      <c r="D921" s="5"/>
      <c r="E921" s="7"/>
      <c r="F921" s="8"/>
      <c r="G921" s="9"/>
      <c r="H921" s="10"/>
      <c r="I921" s="11"/>
      <c r="J921" s="11"/>
      <c r="K921" s="11"/>
      <c r="N921" s="38"/>
      <c r="O921" s="38"/>
      <c r="AMI921"/>
      <c r="AMJ921"/>
    </row>
    <row r="922" spans="2:1024" s="36" customFormat="1" x14ac:dyDescent="0.25">
      <c r="B922" s="5"/>
      <c r="C922" s="6"/>
      <c r="D922" s="5"/>
      <c r="E922" s="7"/>
      <c r="F922" s="8"/>
      <c r="G922" s="9"/>
      <c r="H922" s="10"/>
      <c r="I922" s="11"/>
      <c r="J922" s="11"/>
      <c r="K922" s="11"/>
      <c r="N922" s="38"/>
      <c r="O922" s="38"/>
      <c r="AMI922"/>
      <c r="AMJ922"/>
    </row>
    <row r="923" spans="2:1024" s="36" customFormat="1" x14ac:dyDescent="0.25">
      <c r="B923" s="5"/>
      <c r="C923" s="6"/>
      <c r="D923" s="5"/>
      <c r="E923" s="7"/>
      <c r="F923" s="8"/>
      <c r="G923" s="9"/>
      <c r="H923" s="10"/>
      <c r="I923" s="11"/>
      <c r="J923" s="11"/>
      <c r="K923" s="11"/>
      <c r="N923" s="38"/>
      <c r="O923" s="38"/>
      <c r="AMI923"/>
      <c r="AMJ923"/>
    </row>
    <row r="924" spans="2:1024" s="36" customFormat="1" x14ac:dyDescent="0.25">
      <c r="B924" s="5"/>
      <c r="C924" s="6"/>
      <c r="D924" s="5"/>
      <c r="E924" s="7"/>
      <c r="F924" s="8"/>
      <c r="G924" s="9"/>
      <c r="H924" s="10"/>
      <c r="I924" s="11"/>
      <c r="J924" s="11"/>
      <c r="K924" s="11"/>
      <c r="N924" s="38"/>
      <c r="O924" s="38"/>
      <c r="AMI924"/>
      <c r="AMJ924"/>
    </row>
    <row r="925" spans="2:1024" s="36" customFormat="1" x14ac:dyDescent="0.25">
      <c r="B925" s="5"/>
      <c r="C925" s="6"/>
      <c r="D925" s="5"/>
      <c r="E925" s="7"/>
      <c r="F925" s="8"/>
      <c r="G925" s="9"/>
      <c r="H925" s="10"/>
      <c r="I925" s="11"/>
      <c r="J925" s="11"/>
      <c r="K925" s="11"/>
      <c r="N925" s="38"/>
      <c r="O925" s="38"/>
      <c r="AMI925"/>
      <c r="AMJ925"/>
    </row>
    <row r="926" spans="2:1024" s="36" customFormat="1" x14ac:dyDescent="0.25">
      <c r="B926" s="5"/>
      <c r="C926" s="6"/>
      <c r="D926" s="5"/>
      <c r="E926" s="7"/>
      <c r="F926" s="8"/>
      <c r="G926" s="9"/>
      <c r="H926" s="10"/>
      <c r="I926" s="11"/>
      <c r="J926" s="11"/>
      <c r="K926" s="11"/>
      <c r="N926" s="38"/>
      <c r="O926" s="38"/>
      <c r="AMI926"/>
      <c r="AMJ926"/>
    </row>
    <row r="927" spans="2:1024" s="36" customFormat="1" x14ac:dyDescent="0.25">
      <c r="B927" s="5"/>
      <c r="C927" s="6"/>
      <c r="D927" s="5"/>
      <c r="E927" s="7"/>
      <c r="F927" s="8"/>
      <c r="G927" s="9"/>
      <c r="H927" s="10"/>
      <c r="I927" s="11"/>
      <c r="J927" s="11"/>
      <c r="K927" s="11"/>
      <c r="N927" s="38"/>
      <c r="O927" s="38"/>
      <c r="AMI927"/>
      <c r="AMJ927"/>
    </row>
    <row r="928" spans="2:1024" s="36" customFormat="1" x14ac:dyDescent="0.25">
      <c r="B928" s="5"/>
      <c r="C928" s="6"/>
      <c r="D928" s="5"/>
      <c r="E928" s="7"/>
      <c r="F928" s="8"/>
      <c r="G928" s="9"/>
      <c r="H928" s="10"/>
      <c r="I928" s="11"/>
      <c r="J928" s="11"/>
      <c r="K928" s="11"/>
      <c r="N928" s="38"/>
      <c r="O928" s="38"/>
      <c r="AMI928"/>
      <c r="AMJ928"/>
    </row>
    <row r="929" spans="2:1024" s="36" customFormat="1" x14ac:dyDescent="0.25">
      <c r="B929" s="5"/>
      <c r="C929" s="6"/>
      <c r="D929" s="5"/>
      <c r="E929" s="7"/>
      <c r="F929" s="8"/>
      <c r="G929" s="9"/>
      <c r="H929" s="10"/>
      <c r="I929" s="11"/>
      <c r="J929" s="11"/>
      <c r="K929" s="11"/>
      <c r="N929" s="38"/>
      <c r="O929" s="38"/>
      <c r="AMI929"/>
      <c r="AMJ929"/>
    </row>
    <row r="930" spans="2:1024" s="36" customFormat="1" x14ac:dyDescent="0.25">
      <c r="B930" s="5"/>
      <c r="C930" s="6"/>
      <c r="D930" s="5"/>
      <c r="E930" s="7"/>
      <c r="F930" s="8"/>
      <c r="G930" s="9"/>
      <c r="H930" s="10"/>
      <c r="I930" s="11"/>
      <c r="J930" s="11"/>
      <c r="K930" s="11"/>
      <c r="N930" s="38"/>
      <c r="O930" s="38"/>
      <c r="AMI930"/>
      <c r="AMJ930"/>
    </row>
    <row r="931" spans="2:1024" s="36" customFormat="1" x14ac:dyDescent="0.25">
      <c r="B931" s="5"/>
      <c r="C931" s="6"/>
      <c r="D931" s="5"/>
      <c r="E931" s="7"/>
      <c r="F931" s="8"/>
      <c r="G931" s="9"/>
      <c r="H931" s="10"/>
      <c r="I931" s="11"/>
      <c r="J931" s="11"/>
      <c r="K931" s="11"/>
      <c r="N931" s="38"/>
      <c r="O931" s="38"/>
      <c r="AMI931"/>
      <c r="AMJ931"/>
    </row>
    <row r="932" spans="2:1024" s="36" customFormat="1" x14ac:dyDescent="0.25">
      <c r="B932" s="5"/>
      <c r="C932" s="6"/>
      <c r="D932" s="5"/>
      <c r="E932" s="7"/>
      <c r="F932" s="8"/>
      <c r="G932" s="9"/>
      <c r="H932" s="10"/>
      <c r="I932" s="11"/>
      <c r="J932" s="11"/>
      <c r="K932" s="11"/>
      <c r="N932" s="38"/>
      <c r="O932" s="38"/>
      <c r="AMI932"/>
      <c r="AMJ932"/>
    </row>
    <row r="933" spans="2:1024" s="36" customFormat="1" x14ac:dyDescent="0.25">
      <c r="B933" s="5"/>
      <c r="C933" s="6"/>
      <c r="D933" s="5"/>
      <c r="E933" s="7"/>
      <c r="F933" s="8"/>
      <c r="G933" s="9"/>
      <c r="H933" s="10"/>
      <c r="I933" s="11"/>
      <c r="J933" s="11"/>
      <c r="K933" s="11"/>
      <c r="N933" s="38"/>
      <c r="O933" s="38"/>
      <c r="AMI933"/>
      <c r="AMJ933"/>
    </row>
    <row r="934" spans="2:1024" s="36" customFormat="1" x14ac:dyDescent="0.25">
      <c r="B934" s="5"/>
      <c r="C934" s="6"/>
      <c r="D934" s="5"/>
      <c r="E934" s="7"/>
      <c r="F934" s="8"/>
      <c r="G934" s="9"/>
      <c r="H934" s="10"/>
      <c r="I934" s="11"/>
      <c r="J934" s="11"/>
      <c r="K934" s="11"/>
      <c r="N934" s="38"/>
      <c r="O934" s="38"/>
      <c r="AMI934"/>
      <c r="AMJ934"/>
    </row>
    <row r="935" spans="2:1024" s="36" customFormat="1" x14ac:dyDescent="0.25">
      <c r="B935" s="5"/>
      <c r="C935" s="6"/>
      <c r="D935" s="5"/>
      <c r="E935" s="7"/>
      <c r="F935" s="8"/>
      <c r="G935" s="9"/>
      <c r="H935" s="10"/>
      <c r="I935" s="11"/>
      <c r="J935" s="11"/>
      <c r="K935" s="11"/>
      <c r="N935" s="38"/>
      <c r="O935" s="38"/>
      <c r="AMI935"/>
      <c r="AMJ935"/>
    </row>
    <row r="936" spans="2:1024" s="36" customFormat="1" x14ac:dyDescent="0.25">
      <c r="B936" s="5"/>
      <c r="C936" s="6"/>
      <c r="D936" s="5"/>
      <c r="E936" s="7"/>
      <c r="F936" s="8"/>
      <c r="G936" s="9"/>
      <c r="H936" s="10"/>
      <c r="I936" s="11"/>
      <c r="J936" s="11"/>
      <c r="K936" s="11"/>
      <c r="N936" s="38"/>
      <c r="O936" s="38"/>
      <c r="AMI936"/>
      <c r="AMJ936"/>
    </row>
    <row r="937" spans="2:1024" s="36" customFormat="1" x14ac:dyDescent="0.25">
      <c r="B937" s="5"/>
      <c r="C937" s="6"/>
      <c r="D937" s="5"/>
      <c r="E937" s="7"/>
      <c r="F937" s="8"/>
      <c r="G937" s="9"/>
      <c r="H937" s="10"/>
      <c r="I937" s="11"/>
      <c r="J937" s="11"/>
      <c r="K937" s="11"/>
      <c r="N937" s="38"/>
      <c r="O937" s="38"/>
      <c r="AMI937"/>
      <c r="AMJ937"/>
    </row>
    <row r="938" spans="2:1024" s="36" customFormat="1" x14ac:dyDescent="0.25">
      <c r="B938" s="5"/>
      <c r="C938" s="6"/>
      <c r="D938" s="5"/>
      <c r="E938" s="7"/>
      <c r="F938" s="8"/>
      <c r="G938" s="9"/>
      <c r="H938" s="10"/>
      <c r="I938" s="11"/>
      <c r="J938" s="11"/>
      <c r="K938" s="11"/>
      <c r="N938" s="38"/>
      <c r="O938" s="38"/>
      <c r="AMI938"/>
      <c r="AMJ938"/>
    </row>
    <row r="939" spans="2:1024" s="36" customFormat="1" x14ac:dyDescent="0.25">
      <c r="B939" s="5"/>
      <c r="C939" s="6"/>
      <c r="D939" s="5"/>
      <c r="E939" s="7"/>
      <c r="F939" s="8"/>
      <c r="G939" s="9"/>
      <c r="H939" s="10"/>
      <c r="I939" s="11"/>
      <c r="J939" s="11"/>
      <c r="K939" s="11"/>
      <c r="N939" s="38"/>
      <c r="O939" s="38"/>
      <c r="AMI939"/>
      <c r="AMJ939"/>
    </row>
    <row r="940" spans="2:1024" s="36" customFormat="1" x14ac:dyDescent="0.25">
      <c r="B940" s="5"/>
      <c r="C940" s="6"/>
      <c r="D940" s="5"/>
      <c r="E940" s="7"/>
      <c r="F940" s="8"/>
      <c r="G940" s="9"/>
      <c r="H940" s="10"/>
      <c r="I940" s="11"/>
      <c r="J940" s="11"/>
      <c r="K940" s="11"/>
      <c r="N940" s="38"/>
      <c r="O940" s="38"/>
      <c r="AMI940"/>
      <c r="AMJ940"/>
    </row>
    <row r="941" spans="2:1024" s="36" customFormat="1" x14ac:dyDescent="0.25">
      <c r="B941" s="5"/>
      <c r="C941" s="6"/>
      <c r="D941" s="5"/>
      <c r="E941" s="7"/>
      <c r="F941" s="8"/>
      <c r="G941" s="9"/>
      <c r="H941" s="10"/>
      <c r="I941" s="11"/>
      <c r="J941" s="11"/>
      <c r="K941" s="11"/>
      <c r="N941" s="38"/>
      <c r="O941" s="38"/>
      <c r="AMI941"/>
      <c r="AMJ941"/>
    </row>
    <row r="942" spans="2:1024" s="36" customFormat="1" x14ac:dyDescent="0.25">
      <c r="B942" s="5"/>
      <c r="C942" s="6"/>
      <c r="D942" s="5"/>
      <c r="E942" s="7"/>
      <c r="F942" s="8"/>
      <c r="G942" s="9"/>
      <c r="H942" s="10"/>
      <c r="I942" s="11"/>
      <c r="J942" s="11"/>
      <c r="K942" s="11"/>
      <c r="N942" s="38"/>
      <c r="O942" s="38"/>
      <c r="AMI942"/>
      <c r="AMJ942"/>
    </row>
    <row r="943" spans="2:1024" s="36" customFormat="1" x14ac:dyDescent="0.25">
      <c r="B943" s="5"/>
      <c r="C943" s="6"/>
      <c r="D943" s="5"/>
      <c r="E943" s="7"/>
      <c r="F943" s="8"/>
      <c r="G943" s="9"/>
      <c r="H943" s="10"/>
      <c r="I943" s="11"/>
      <c r="J943" s="11"/>
      <c r="K943" s="11"/>
      <c r="N943" s="38"/>
      <c r="O943" s="38"/>
      <c r="AMI943"/>
      <c r="AMJ943"/>
    </row>
    <row r="944" spans="2:1024" s="36" customFormat="1" x14ac:dyDescent="0.25">
      <c r="B944" s="5"/>
      <c r="C944" s="6"/>
      <c r="D944" s="5"/>
      <c r="E944" s="7"/>
      <c r="F944" s="8"/>
      <c r="G944" s="9"/>
      <c r="H944" s="10"/>
      <c r="I944" s="11"/>
      <c r="J944" s="11"/>
      <c r="K944" s="11"/>
      <c r="N944" s="38"/>
      <c r="O944" s="38"/>
      <c r="AMI944"/>
      <c r="AMJ944"/>
    </row>
    <row r="945" spans="2:1024" s="36" customFormat="1" x14ac:dyDescent="0.25">
      <c r="B945" s="5"/>
      <c r="C945" s="6"/>
      <c r="D945" s="5"/>
      <c r="E945" s="7"/>
      <c r="F945" s="8"/>
      <c r="G945" s="9"/>
      <c r="H945" s="10"/>
      <c r="I945" s="11"/>
      <c r="J945" s="11"/>
      <c r="K945" s="11"/>
      <c r="N945" s="38"/>
      <c r="O945" s="38"/>
      <c r="AMI945"/>
      <c r="AMJ945"/>
    </row>
    <row r="946" spans="2:1024" s="36" customFormat="1" x14ac:dyDescent="0.25">
      <c r="B946" s="5"/>
      <c r="C946" s="6"/>
      <c r="D946" s="5"/>
      <c r="E946" s="7"/>
      <c r="F946" s="8"/>
      <c r="G946" s="9"/>
      <c r="H946" s="10"/>
      <c r="I946" s="11"/>
      <c r="J946" s="11"/>
      <c r="K946" s="11"/>
      <c r="N946" s="38"/>
      <c r="O946" s="38"/>
      <c r="AMI946"/>
      <c r="AMJ946"/>
    </row>
    <row r="947" spans="2:1024" s="36" customFormat="1" x14ac:dyDescent="0.25">
      <c r="B947" s="5"/>
      <c r="C947" s="6"/>
      <c r="D947" s="5"/>
      <c r="E947" s="7"/>
      <c r="F947" s="8"/>
      <c r="G947" s="9"/>
      <c r="H947" s="10"/>
      <c r="I947" s="11"/>
      <c r="J947" s="11"/>
      <c r="K947" s="11"/>
      <c r="N947" s="38"/>
      <c r="O947" s="38"/>
      <c r="AMI947"/>
      <c r="AMJ947"/>
    </row>
    <row r="948" spans="2:1024" s="36" customFormat="1" x14ac:dyDescent="0.25">
      <c r="B948" s="5"/>
      <c r="C948" s="6"/>
      <c r="D948" s="5"/>
      <c r="E948" s="7"/>
      <c r="F948" s="8"/>
      <c r="G948" s="9"/>
      <c r="H948" s="10"/>
      <c r="I948" s="11"/>
      <c r="J948" s="11"/>
      <c r="K948" s="11"/>
      <c r="N948" s="38"/>
      <c r="O948" s="38"/>
      <c r="AMI948"/>
      <c r="AMJ948"/>
    </row>
    <row r="949" spans="2:1024" s="36" customFormat="1" x14ac:dyDescent="0.25">
      <c r="B949" s="5"/>
      <c r="C949" s="6"/>
      <c r="D949" s="5"/>
      <c r="E949" s="7"/>
      <c r="F949" s="8"/>
      <c r="G949" s="9"/>
      <c r="H949" s="10"/>
      <c r="I949" s="11"/>
      <c r="J949" s="11"/>
      <c r="K949" s="11"/>
      <c r="N949" s="38"/>
      <c r="O949" s="38"/>
      <c r="AMI949"/>
      <c r="AMJ949"/>
    </row>
    <row r="950" spans="2:1024" s="36" customFormat="1" x14ac:dyDescent="0.25">
      <c r="B950" s="5"/>
      <c r="C950" s="6"/>
      <c r="D950" s="5"/>
      <c r="E950" s="7"/>
      <c r="F950" s="8"/>
      <c r="G950" s="9"/>
      <c r="H950" s="10"/>
      <c r="I950" s="11"/>
      <c r="J950" s="11"/>
      <c r="K950" s="11"/>
      <c r="N950" s="38"/>
      <c r="O950" s="38"/>
      <c r="AMI950"/>
      <c r="AMJ950"/>
    </row>
    <row r="951" spans="2:1024" s="36" customFormat="1" x14ac:dyDescent="0.25">
      <c r="B951" s="5"/>
      <c r="C951" s="6"/>
      <c r="D951" s="5"/>
      <c r="E951" s="7"/>
      <c r="F951" s="8"/>
      <c r="G951" s="9"/>
      <c r="H951" s="10"/>
      <c r="I951" s="11"/>
      <c r="J951" s="11"/>
      <c r="K951" s="11"/>
      <c r="N951" s="38"/>
      <c r="O951" s="38"/>
      <c r="AMI951"/>
      <c r="AMJ951"/>
    </row>
    <row r="952" spans="2:1024" s="36" customFormat="1" x14ac:dyDescent="0.25">
      <c r="B952" s="5"/>
      <c r="C952" s="6"/>
      <c r="D952" s="5"/>
      <c r="E952" s="7"/>
      <c r="F952" s="8"/>
      <c r="G952" s="9"/>
      <c r="H952" s="10"/>
      <c r="I952" s="11"/>
      <c r="J952" s="11"/>
      <c r="K952" s="11"/>
      <c r="N952" s="38"/>
      <c r="O952" s="38"/>
      <c r="AMI952"/>
      <c r="AMJ952"/>
    </row>
    <row r="953" spans="2:1024" s="36" customFormat="1" x14ac:dyDescent="0.25">
      <c r="B953" s="5"/>
      <c r="C953" s="6"/>
      <c r="D953" s="5"/>
      <c r="E953" s="7"/>
      <c r="F953" s="8"/>
      <c r="G953" s="9"/>
      <c r="H953" s="10"/>
      <c r="I953" s="11"/>
      <c r="J953" s="11"/>
      <c r="K953" s="11"/>
      <c r="N953" s="38"/>
      <c r="O953" s="38"/>
      <c r="AMI953"/>
      <c r="AMJ953"/>
    </row>
    <row r="954" spans="2:1024" s="36" customFormat="1" x14ac:dyDescent="0.25">
      <c r="B954" s="5"/>
      <c r="C954" s="6"/>
      <c r="D954" s="5"/>
      <c r="E954" s="7"/>
      <c r="F954" s="8"/>
      <c r="G954" s="9"/>
      <c r="H954" s="10"/>
      <c r="I954" s="11"/>
      <c r="J954" s="11"/>
      <c r="K954" s="11"/>
      <c r="N954" s="38"/>
      <c r="O954" s="38"/>
      <c r="AMI954"/>
      <c r="AMJ954"/>
    </row>
    <row r="955" spans="2:1024" s="36" customFormat="1" x14ac:dyDescent="0.25">
      <c r="B955" s="5"/>
      <c r="C955" s="6"/>
      <c r="D955" s="5"/>
      <c r="E955" s="7"/>
      <c r="F955" s="8"/>
      <c r="G955" s="9"/>
      <c r="H955" s="10"/>
      <c r="I955" s="11"/>
      <c r="J955" s="11"/>
      <c r="K955" s="11"/>
      <c r="N955" s="38"/>
      <c r="O955" s="38"/>
      <c r="AMI955"/>
      <c r="AMJ955"/>
    </row>
    <row r="956" spans="2:1024" s="36" customFormat="1" x14ac:dyDescent="0.25">
      <c r="B956" s="5"/>
      <c r="C956" s="6"/>
      <c r="D956" s="5"/>
      <c r="E956" s="7"/>
      <c r="F956" s="8"/>
      <c r="G956" s="9"/>
      <c r="H956" s="10"/>
      <c r="I956" s="11"/>
      <c r="J956" s="11"/>
      <c r="K956" s="11"/>
      <c r="N956" s="38"/>
      <c r="O956" s="38"/>
      <c r="AMI956"/>
      <c r="AMJ956"/>
    </row>
    <row r="957" spans="2:1024" s="36" customFormat="1" x14ac:dyDescent="0.25">
      <c r="B957" s="5"/>
      <c r="C957" s="6"/>
      <c r="D957" s="5"/>
      <c r="E957" s="7"/>
      <c r="F957" s="8"/>
      <c r="G957" s="9"/>
      <c r="H957" s="10"/>
      <c r="I957" s="11"/>
      <c r="J957" s="11"/>
      <c r="K957" s="11"/>
      <c r="N957" s="38"/>
      <c r="O957" s="38"/>
      <c r="AMI957"/>
      <c r="AMJ957"/>
    </row>
    <row r="958" spans="2:1024" s="36" customFormat="1" x14ac:dyDescent="0.25">
      <c r="B958" s="5"/>
      <c r="C958" s="6"/>
      <c r="D958" s="5"/>
      <c r="E958" s="7"/>
      <c r="F958" s="8"/>
      <c r="G958" s="9"/>
      <c r="H958" s="10"/>
      <c r="I958" s="11"/>
      <c r="J958" s="11"/>
      <c r="K958" s="11"/>
      <c r="N958" s="38"/>
      <c r="O958" s="38"/>
      <c r="AMI958"/>
      <c r="AMJ958"/>
    </row>
    <row r="959" spans="2:1024" s="36" customFormat="1" x14ac:dyDescent="0.25">
      <c r="B959" s="5"/>
      <c r="C959" s="6"/>
      <c r="D959" s="5"/>
      <c r="E959" s="7"/>
      <c r="F959" s="8"/>
      <c r="G959" s="9"/>
      <c r="H959" s="10"/>
      <c r="I959" s="11"/>
      <c r="J959" s="11"/>
      <c r="K959" s="11"/>
      <c r="N959" s="38"/>
      <c r="O959" s="38"/>
      <c r="AMI959"/>
      <c r="AMJ959"/>
    </row>
    <row r="960" spans="2:1024" s="36" customFormat="1" x14ac:dyDescent="0.25">
      <c r="B960" s="5"/>
      <c r="C960" s="6"/>
      <c r="D960" s="5"/>
      <c r="E960" s="7"/>
      <c r="F960" s="8"/>
      <c r="G960" s="9"/>
      <c r="H960" s="10"/>
      <c r="I960" s="11"/>
      <c r="J960" s="11"/>
      <c r="K960" s="11"/>
      <c r="N960" s="38"/>
      <c r="O960" s="38"/>
      <c r="AMI960"/>
      <c r="AMJ960"/>
    </row>
    <row r="961" spans="2:1024" s="36" customFormat="1" x14ac:dyDescent="0.25">
      <c r="B961" s="5"/>
      <c r="C961" s="6"/>
      <c r="D961" s="5"/>
      <c r="E961" s="7"/>
      <c r="F961" s="8"/>
      <c r="G961" s="9"/>
      <c r="H961" s="10"/>
      <c r="I961" s="11"/>
      <c r="J961" s="11"/>
      <c r="K961" s="11"/>
      <c r="N961" s="38"/>
      <c r="O961" s="38"/>
      <c r="AMI961"/>
      <c r="AMJ961"/>
    </row>
    <row r="962" spans="2:1024" s="36" customFormat="1" x14ac:dyDescent="0.25">
      <c r="B962" s="5"/>
      <c r="C962" s="6"/>
      <c r="D962" s="5"/>
      <c r="E962" s="7"/>
      <c r="F962" s="8"/>
      <c r="G962" s="9"/>
      <c r="H962" s="10"/>
      <c r="I962" s="11"/>
      <c r="J962" s="11"/>
      <c r="K962" s="11"/>
      <c r="N962" s="38"/>
      <c r="O962" s="38"/>
      <c r="AMI962"/>
      <c r="AMJ962"/>
    </row>
    <row r="963" spans="2:1024" s="36" customFormat="1" x14ac:dyDescent="0.25">
      <c r="B963" s="5"/>
      <c r="C963" s="6"/>
      <c r="D963" s="5"/>
      <c r="E963" s="7"/>
      <c r="F963" s="8"/>
      <c r="G963" s="9"/>
      <c r="H963" s="10"/>
      <c r="I963" s="11"/>
      <c r="J963" s="11"/>
      <c r="K963" s="11"/>
      <c r="N963" s="38"/>
      <c r="O963" s="38"/>
      <c r="AMI963"/>
      <c r="AMJ963"/>
    </row>
    <row r="964" spans="2:1024" s="36" customFormat="1" x14ac:dyDescent="0.25">
      <c r="B964" s="5"/>
      <c r="C964" s="6"/>
      <c r="D964" s="5"/>
      <c r="E964" s="7"/>
      <c r="F964" s="8"/>
      <c r="G964" s="9"/>
      <c r="H964" s="10"/>
      <c r="I964" s="11"/>
      <c r="J964" s="11"/>
      <c r="K964" s="11"/>
      <c r="N964" s="38"/>
      <c r="O964" s="38"/>
      <c r="AMI964"/>
      <c r="AMJ964"/>
    </row>
    <row r="965" spans="2:1024" s="36" customFormat="1" x14ac:dyDescent="0.25">
      <c r="B965" s="5"/>
      <c r="C965" s="6"/>
      <c r="D965" s="5"/>
      <c r="E965" s="7"/>
      <c r="F965" s="8"/>
      <c r="G965" s="9"/>
      <c r="H965" s="10"/>
      <c r="I965" s="11"/>
      <c r="J965" s="11"/>
      <c r="K965" s="11"/>
      <c r="N965" s="38"/>
      <c r="O965" s="38"/>
      <c r="AMI965"/>
      <c r="AMJ965"/>
    </row>
    <row r="966" spans="2:1024" s="36" customFormat="1" x14ac:dyDescent="0.25">
      <c r="B966" s="5"/>
      <c r="C966" s="6"/>
      <c r="D966" s="5"/>
      <c r="E966" s="7"/>
      <c r="F966" s="8"/>
      <c r="G966" s="9"/>
      <c r="H966" s="10"/>
      <c r="I966" s="11"/>
      <c r="J966" s="11"/>
      <c r="K966" s="11"/>
      <c r="N966" s="38"/>
      <c r="O966" s="38"/>
      <c r="AMI966"/>
      <c r="AMJ966"/>
    </row>
    <row r="967" spans="2:1024" s="36" customFormat="1" x14ac:dyDescent="0.25">
      <c r="B967" s="5"/>
      <c r="C967" s="6"/>
      <c r="D967" s="5"/>
      <c r="E967" s="7"/>
      <c r="F967" s="8"/>
      <c r="G967" s="9"/>
      <c r="H967" s="10"/>
      <c r="I967" s="11"/>
      <c r="J967" s="11"/>
      <c r="K967" s="11"/>
      <c r="N967" s="38"/>
      <c r="O967" s="38"/>
      <c r="AMI967"/>
      <c r="AMJ967"/>
    </row>
    <row r="968" spans="2:1024" s="36" customFormat="1" x14ac:dyDescent="0.25">
      <c r="B968" s="5"/>
      <c r="C968" s="6"/>
      <c r="D968" s="5"/>
      <c r="E968" s="7"/>
      <c r="F968" s="8"/>
      <c r="G968" s="9"/>
      <c r="H968" s="10"/>
      <c r="I968" s="11"/>
      <c r="J968" s="11"/>
      <c r="K968" s="11"/>
      <c r="N968" s="38"/>
      <c r="O968" s="38"/>
      <c r="AMI968"/>
      <c r="AMJ968"/>
    </row>
    <row r="969" spans="2:1024" s="36" customFormat="1" x14ac:dyDescent="0.25">
      <c r="B969" s="5"/>
      <c r="C969" s="6"/>
      <c r="D969" s="5"/>
      <c r="E969" s="7"/>
      <c r="F969" s="8"/>
      <c r="G969" s="9"/>
      <c r="H969" s="10"/>
      <c r="I969" s="11"/>
      <c r="J969" s="11"/>
      <c r="K969" s="11"/>
      <c r="N969" s="38"/>
      <c r="O969" s="38"/>
      <c r="AMI969"/>
      <c r="AMJ969"/>
    </row>
    <row r="970" spans="2:1024" s="36" customFormat="1" x14ac:dyDescent="0.25">
      <c r="B970" s="5"/>
      <c r="C970" s="6"/>
      <c r="D970" s="5"/>
      <c r="E970" s="7"/>
      <c r="F970" s="8"/>
      <c r="G970" s="9"/>
      <c r="H970" s="10"/>
      <c r="I970" s="11"/>
      <c r="J970" s="11"/>
      <c r="K970" s="11"/>
      <c r="N970" s="38"/>
      <c r="O970" s="38"/>
      <c r="AMI970"/>
      <c r="AMJ970"/>
    </row>
    <row r="971" spans="2:1024" s="36" customFormat="1" x14ac:dyDescent="0.25">
      <c r="B971" s="5"/>
      <c r="C971" s="6"/>
      <c r="D971" s="5"/>
      <c r="E971" s="7"/>
      <c r="F971" s="8"/>
      <c r="G971" s="9"/>
      <c r="H971" s="10"/>
      <c r="I971" s="11"/>
      <c r="J971" s="11"/>
      <c r="K971" s="11"/>
      <c r="N971" s="38"/>
      <c r="O971" s="38"/>
      <c r="AMI971"/>
      <c r="AMJ971"/>
    </row>
    <row r="972" spans="2:1024" s="36" customFormat="1" x14ac:dyDescent="0.25">
      <c r="B972" s="5"/>
      <c r="C972" s="6"/>
      <c r="D972" s="5"/>
      <c r="E972" s="7"/>
      <c r="F972" s="8"/>
      <c r="G972" s="9"/>
      <c r="H972" s="10"/>
      <c r="I972" s="11"/>
      <c r="J972" s="11"/>
      <c r="K972" s="11"/>
      <c r="N972" s="38"/>
      <c r="O972" s="38"/>
      <c r="AMI972"/>
      <c r="AMJ972"/>
    </row>
    <row r="973" spans="2:1024" s="36" customFormat="1" x14ac:dyDescent="0.25">
      <c r="B973" s="5"/>
      <c r="C973" s="6"/>
      <c r="D973" s="5"/>
      <c r="E973" s="7"/>
      <c r="F973" s="8"/>
      <c r="G973" s="9"/>
      <c r="H973" s="10"/>
      <c r="I973" s="11"/>
      <c r="J973" s="11"/>
      <c r="K973" s="11"/>
      <c r="N973" s="38"/>
      <c r="O973" s="38"/>
      <c r="AMI973"/>
      <c r="AMJ973"/>
    </row>
    <row r="974" spans="2:1024" s="36" customFormat="1" x14ac:dyDescent="0.25">
      <c r="B974" s="5"/>
      <c r="C974" s="6"/>
      <c r="D974" s="5"/>
      <c r="E974" s="7"/>
      <c r="F974" s="8"/>
      <c r="G974" s="9"/>
      <c r="H974" s="10"/>
      <c r="I974" s="11"/>
      <c r="J974" s="11"/>
      <c r="K974" s="11"/>
      <c r="N974" s="38"/>
      <c r="O974" s="38"/>
      <c r="AMI974"/>
      <c r="AMJ974"/>
    </row>
    <row r="975" spans="2:1024" s="36" customFormat="1" x14ac:dyDescent="0.25">
      <c r="B975" s="5"/>
      <c r="C975" s="6"/>
      <c r="D975" s="5"/>
      <c r="E975" s="7"/>
      <c r="F975" s="8"/>
      <c r="G975" s="9"/>
      <c r="H975" s="10"/>
      <c r="I975" s="11"/>
      <c r="J975" s="11"/>
      <c r="K975" s="11"/>
      <c r="N975" s="38"/>
      <c r="O975" s="38"/>
      <c r="AMI975"/>
      <c r="AMJ975"/>
    </row>
    <row r="976" spans="2:1024" s="36" customFormat="1" x14ac:dyDescent="0.25">
      <c r="B976" s="5"/>
      <c r="C976" s="6"/>
      <c r="D976" s="5"/>
      <c r="E976" s="7"/>
      <c r="F976" s="8"/>
      <c r="G976" s="9"/>
      <c r="H976" s="10"/>
      <c r="I976" s="11"/>
      <c r="J976" s="11"/>
      <c r="K976" s="11"/>
      <c r="N976" s="38"/>
      <c r="O976" s="38"/>
      <c r="AMI976"/>
      <c r="AMJ976"/>
    </row>
    <row r="977" spans="2:1024" s="36" customFormat="1" x14ac:dyDescent="0.25">
      <c r="B977" s="5"/>
      <c r="C977" s="6"/>
      <c r="D977" s="5"/>
      <c r="E977" s="7"/>
      <c r="F977" s="8"/>
      <c r="G977" s="9"/>
      <c r="H977" s="10"/>
      <c r="I977" s="11"/>
      <c r="J977" s="11"/>
      <c r="K977" s="11"/>
      <c r="N977" s="38"/>
      <c r="O977" s="38"/>
      <c r="AMI977"/>
      <c r="AMJ977"/>
    </row>
    <row r="978" spans="2:1024" s="36" customFormat="1" x14ac:dyDescent="0.25">
      <c r="B978" s="5"/>
      <c r="C978" s="6"/>
      <c r="D978" s="5"/>
      <c r="E978" s="7"/>
      <c r="F978" s="8"/>
      <c r="G978" s="9"/>
      <c r="H978" s="10"/>
      <c r="I978" s="11"/>
      <c r="J978" s="11"/>
      <c r="K978" s="11"/>
      <c r="N978" s="38"/>
      <c r="O978" s="38"/>
      <c r="AMI978"/>
      <c r="AMJ978"/>
    </row>
    <row r="979" spans="2:1024" s="36" customFormat="1" x14ac:dyDescent="0.25">
      <c r="B979" s="5"/>
      <c r="C979" s="6"/>
      <c r="D979" s="5"/>
      <c r="E979" s="7"/>
      <c r="F979" s="8"/>
      <c r="G979" s="9"/>
      <c r="H979" s="10"/>
      <c r="I979" s="11"/>
      <c r="J979" s="11"/>
      <c r="K979" s="11"/>
      <c r="N979" s="38"/>
      <c r="O979" s="38"/>
      <c r="AMI979"/>
      <c r="AMJ979"/>
    </row>
    <row r="980" spans="2:1024" s="36" customFormat="1" x14ac:dyDescent="0.25">
      <c r="B980" s="5"/>
      <c r="C980" s="6"/>
      <c r="D980" s="5"/>
      <c r="E980" s="7"/>
      <c r="F980" s="8"/>
      <c r="G980" s="9"/>
      <c r="H980" s="10"/>
      <c r="I980" s="11"/>
      <c r="J980" s="11"/>
      <c r="K980" s="11"/>
      <c r="N980" s="38"/>
      <c r="O980" s="38"/>
      <c r="AMI980"/>
      <c r="AMJ980"/>
    </row>
    <row r="981" spans="2:1024" s="36" customFormat="1" x14ac:dyDescent="0.25">
      <c r="B981" s="5"/>
      <c r="C981" s="6"/>
      <c r="D981" s="5"/>
      <c r="E981" s="7"/>
      <c r="F981" s="8"/>
      <c r="G981" s="9"/>
      <c r="H981" s="10"/>
      <c r="I981" s="11"/>
      <c r="J981" s="11"/>
      <c r="K981" s="11"/>
      <c r="N981" s="38"/>
      <c r="O981" s="38"/>
      <c r="AMI981"/>
      <c r="AMJ981"/>
    </row>
    <row r="982" spans="2:1024" s="36" customFormat="1" x14ac:dyDescent="0.25">
      <c r="B982" s="5"/>
      <c r="C982" s="6"/>
      <c r="D982" s="5"/>
      <c r="E982" s="7"/>
      <c r="F982" s="8"/>
      <c r="G982" s="9"/>
      <c r="H982" s="10"/>
      <c r="I982" s="11"/>
      <c r="J982" s="11"/>
      <c r="K982" s="11"/>
      <c r="N982" s="38"/>
      <c r="O982" s="38"/>
      <c r="AMI982"/>
      <c r="AMJ982"/>
    </row>
    <row r="983" spans="2:1024" s="36" customFormat="1" x14ac:dyDescent="0.25">
      <c r="B983" s="5"/>
      <c r="C983" s="6"/>
      <c r="D983" s="5"/>
      <c r="E983" s="7"/>
      <c r="F983" s="8"/>
      <c r="G983" s="9"/>
      <c r="H983" s="10"/>
      <c r="I983" s="11"/>
      <c r="J983" s="11"/>
      <c r="K983" s="11"/>
      <c r="N983" s="38"/>
      <c r="O983" s="38"/>
      <c r="AMI983"/>
      <c r="AMJ983"/>
    </row>
    <row r="984" spans="2:1024" s="36" customFormat="1" x14ac:dyDescent="0.25">
      <c r="B984" s="5"/>
      <c r="C984" s="6"/>
      <c r="D984" s="5"/>
      <c r="E984" s="7"/>
      <c r="F984" s="8"/>
      <c r="G984" s="9"/>
      <c r="H984" s="10"/>
      <c r="I984" s="11"/>
      <c r="J984" s="11"/>
      <c r="K984" s="11"/>
      <c r="N984" s="38"/>
      <c r="O984" s="38"/>
      <c r="AMI984"/>
      <c r="AMJ984"/>
    </row>
    <row r="985" spans="2:1024" s="36" customFormat="1" x14ac:dyDescent="0.25">
      <c r="B985" s="5"/>
      <c r="C985" s="6"/>
      <c r="D985" s="5"/>
      <c r="E985" s="7"/>
      <c r="F985" s="8"/>
      <c r="G985" s="9"/>
      <c r="H985" s="10"/>
      <c r="I985" s="11"/>
      <c r="J985" s="11"/>
      <c r="K985" s="11"/>
      <c r="N985" s="38"/>
      <c r="O985" s="38"/>
      <c r="AMI985"/>
      <c r="AMJ985"/>
    </row>
    <row r="986" spans="2:1024" s="36" customFormat="1" x14ac:dyDescent="0.25">
      <c r="B986" s="5"/>
      <c r="C986" s="6"/>
      <c r="D986" s="5"/>
      <c r="E986" s="7"/>
      <c r="F986" s="8"/>
      <c r="G986" s="9"/>
      <c r="H986" s="10"/>
      <c r="I986" s="11"/>
      <c r="J986" s="11"/>
      <c r="K986" s="11"/>
      <c r="N986" s="38"/>
      <c r="O986" s="38"/>
      <c r="AMI986"/>
      <c r="AMJ986"/>
    </row>
    <row r="987" spans="2:1024" s="36" customFormat="1" x14ac:dyDescent="0.25">
      <c r="B987" s="5"/>
      <c r="C987" s="6"/>
      <c r="D987" s="5"/>
      <c r="E987" s="7"/>
      <c r="F987" s="8"/>
      <c r="G987" s="9"/>
      <c r="H987" s="10"/>
      <c r="I987" s="11"/>
      <c r="J987" s="11"/>
      <c r="K987" s="11"/>
      <c r="N987" s="38"/>
      <c r="O987" s="38"/>
      <c r="AMI987"/>
      <c r="AMJ987"/>
    </row>
    <row r="988" spans="2:1024" s="36" customFormat="1" x14ac:dyDescent="0.25">
      <c r="B988" s="5"/>
      <c r="C988" s="6"/>
      <c r="D988" s="5"/>
      <c r="E988" s="7"/>
      <c r="F988" s="8"/>
      <c r="G988" s="9"/>
      <c r="H988" s="10"/>
      <c r="I988" s="11"/>
      <c r="J988" s="11"/>
      <c r="K988" s="11"/>
      <c r="N988" s="38"/>
      <c r="O988" s="38"/>
      <c r="AMI988"/>
      <c r="AMJ988"/>
    </row>
    <row r="989" spans="2:1024" s="36" customFormat="1" x14ac:dyDescent="0.25">
      <c r="B989" s="5"/>
      <c r="C989" s="6"/>
      <c r="D989" s="5"/>
      <c r="E989" s="7"/>
      <c r="F989" s="8"/>
      <c r="G989" s="9"/>
      <c r="H989" s="10"/>
      <c r="I989" s="11"/>
      <c r="J989" s="11"/>
      <c r="K989" s="11"/>
      <c r="N989" s="38"/>
      <c r="O989" s="38"/>
      <c r="AMI989"/>
      <c r="AMJ989"/>
    </row>
    <row r="990" spans="2:1024" s="36" customFormat="1" x14ac:dyDescent="0.25">
      <c r="B990" s="5"/>
      <c r="C990" s="6"/>
      <c r="D990" s="5"/>
      <c r="E990" s="7"/>
      <c r="F990" s="8"/>
      <c r="G990" s="9"/>
      <c r="H990" s="10"/>
      <c r="I990" s="11"/>
      <c r="J990" s="11"/>
      <c r="K990" s="11"/>
      <c r="N990" s="38"/>
      <c r="O990" s="38"/>
      <c r="AMI990"/>
      <c r="AMJ990"/>
    </row>
    <row r="991" spans="2:1024" s="36" customFormat="1" x14ac:dyDescent="0.25">
      <c r="B991" s="5"/>
      <c r="C991" s="6"/>
      <c r="D991" s="5"/>
      <c r="E991" s="7"/>
      <c r="F991" s="8"/>
      <c r="G991" s="9"/>
      <c r="H991" s="10"/>
      <c r="I991" s="11"/>
      <c r="J991" s="11"/>
      <c r="K991" s="11"/>
      <c r="N991" s="38"/>
      <c r="O991" s="38"/>
      <c r="AMI991"/>
      <c r="AMJ991"/>
    </row>
    <row r="992" spans="2:1024" s="36" customFormat="1" x14ac:dyDescent="0.25">
      <c r="B992" s="5"/>
      <c r="C992" s="6"/>
      <c r="D992" s="5"/>
      <c r="E992" s="7"/>
      <c r="F992" s="8"/>
      <c r="G992" s="9"/>
      <c r="H992" s="10"/>
      <c r="I992" s="11"/>
      <c r="J992" s="11"/>
      <c r="K992" s="11"/>
      <c r="N992" s="38"/>
      <c r="O992" s="38"/>
      <c r="AMI992"/>
      <c r="AMJ992"/>
    </row>
    <row r="993" spans="2:1024" s="36" customFormat="1" x14ac:dyDescent="0.25">
      <c r="B993" s="5"/>
      <c r="C993" s="6"/>
      <c r="D993" s="5"/>
      <c r="E993" s="7"/>
      <c r="F993" s="8"/>
      <c r="G993" s="9"/>
      <c r="H993" s="10"/>
      <c r="I993" s="11"/>
      <c r="J993" s="11"/>
      <c r="K993" s="11"/>
      <c r="N993" s="38"/>
      <c r="O993" s="38"/>
      <c r="AMI993"/>
      <c r="AMJ993"/>
    </row>
    <row r="994" spans="2:1024" s="36" customFormat="1" x14ac:dyDescent="0.25">
      <c r="B994" s="5"/>
      <c r="C994" s="6"/>
      <c r="D994" s="5"/>
      <c r="E994" s="7"/>
      <c r="F994" s="8"/>
      <c r="G994" s="9"/>
      <c r="H994" s="10"/>
      <c r="I994" s="11"/>
      <c r="J994" s="11"/>
      <c r="K994" s="11"/>
      <c r="N994" s="38"/>
      <c r="O994" s="38"/>
      <c r="AMI994"/>
      <c r="AMJ994"/>
    </row>
    <row r="995" spans="2:1024" s="36" customFormat="1" x14ac:dyDescent="0.25">
      <c r="B995" s="5"/>
      <c r="C995" s="6"/>
      <c r="D995" s="5"/>
      <c r="E995" s="7"/>
      <c r="F995" s="8"/>
      <c r="G995" s="9"/>
      <c r="H995" s="10"/>
      <c r="I995" s="11"/>
      <c r="J995" s="11"/>
      <c r="K995" s="11"/>
      <c r="N995" s="38"/>
      <c r="O995" s="38"/>
      <c r="AMI995"/>
      <c r="AMJ995"/>
    </row>
    <row r="996" spans="2:1024" s="36" customFormat="1" x14ac:dyDescent="0.25">
      <c r="B996" s="5"/>
      <c r="C996" s="6"/>
      <c r="D996" s="5"/>
      <c r="E996" s="7"/>
      <c r="F996" s="8"/>
      <c r="G996" s="9"/>
      <c r="H996" s="10"/>
      <c r="I996" s="11"/>
      <c r="J996" s="11"/>
      <c r="K996" s="11"/>
      <c r="N996" s="38"/>
      <c r="O996" s="38"/>
      <c r="AMI996"/>
      <c r="AMJ996"/>
    </row>
    <row r="997" spans="2:1024" s="36" customFormat="1" x14ac:dyDescent="0.25">
      <c r="B997" s="5"/>
      <c r="C997" s="6"/>
      <c r="D997" s="5"/>
      <c r="E997" s="7"/>
      <c r="F997" s="8"/>
      <c r="G997" s="9"/>
      <c r="H997" s="10"/>
      <c r="I997" s="11"/>
      <c r="J997" s="11"/>
      <c r="K997" s="11"/>
      <c r="N997" s="38"/>
      <c r="O997" s="38"/>
      <c r="AMI997"/>
      <c r="AMJ997"/>
    </row>
    <row r="998" spans="2:1024" s="36" customFormat="1" x14ac:dyDescent="0.25">
      <c r="B998" s="5"/>
      <c r="C998" s="6"/>
      <c r="D998" s="5"/>
      <c r="E998" s="7"/>
      <c r="F998" s="8"/>
      <c r="G998" s="9"/>
      <c r="H998" s="10"/>
      <c r="I998" s="11"/>
      <c r="J998" s="11"/>
      <c r="K998" s="11"/>
      <c r="N998" s="38"/>
      <c r="O998" s="38"/>
      <c r="AMI998"/>
      <c r="AMJ998"/>
    </row>
    <row r="999" spans="2:1024" s="36" customFormat="1" x14ac:dyDescent="0.25">
      <c r="B999" s="5"/>
      <c r="C999" s="6"/>
      <c r="D999" s="5"/>
      <c r="E999" s="7"/>
      <c r="F999" s="8"/>
      <c r="G999" s="9"/>
      <c r="H999" s="10"/>
      <c r="I999" s="11"/>
      <c r="J999" s="11"/>
      <c r="K999" s="11"/>
      <c r="N999" s="38"/>
      <c r="O999" s="38"/>
      <c r="AMI999"/>
      <c r="AMJ999"/>
    </row>
    <row r="1000" spans="2:1024" s="36" customFormat="1" x14ac:dyDescent="0.25">
      <c r="B1000" s="5"/>
      <c r="C1000" s="6"/>
      <c r="D1000" s="5"/>
      <c r="E1000" s="7"/>
      <c r="F1000" s="8"/>
      <c r="G1000" s="9"/>
      <c r="H1000" s="10"/>
      <c r="I1000" s="11"/>
      <c r="J1000" s="11"/>
      <c r="K1000" s="11"/>
      <c r="N1000" s="38"/>
      <c r="O1000" s="38"/>
      <c r="AMI1000"/>
      <c r="AMJ1000"/>
    </row>
    <row r="1001" spans="2:1024" s="36" customFormat="1" x14ac:dyDescent="0.25">
      <c r="B1001" s="5"/>
      <c r="C1001" s="6"/>
      <c r="D1001" s="5"/>
      <c r="E1001" s="7"/>
      <c r="F1001" s="8"/>
      <c r="G1001" s="9"/>
      <c r="H1001" s="10"/>
      <c r="I1001" s="11"/>
      <c r="J1001" s="11"/>
      <c r="K1001" s="11"/>
      <c r="N1001" s="38"/>
      <c r="O1001" s="38"/>
      <c r="AMI1001"/>
      <c r="AMJ1001"/>
    </row>
    <row r="1002" spans="2:1024" s="36" customFormat="1" x14ac:dyDescent="0.25">
      <c r="B1002" s="5"/>
      <c r="C1002" s="6"/>
      <c r="D1002" s="5"/>
      <c r="E1002" s="7"/>
      <c r="F1002" s="8"/>
      <c r="G1002" s="9"/>
      <c r="H1002" s="10"/>
      <c r="I1002" s="11"/>
      <c r="J1002" s="11"/>
      <c r="K1002" s="11"/>
      <c r="N1002" s="38"/>
      <c r="O1002" s="38"/>
      <c r="AMI1002"/>
      <c r="AMJ1002"/>
    </row>
    <row r="1003" spans="2:1024" s="36" customFormat="1" x14ac:dyDescent="0.25">
      <c r="B1003" s="5"/>
      <c r="C1003" s="6"/>
      <c r="D1003" s="5"/>
      <c r="E1003" s="7"/>
      <c r="F1003" s="8"/>
      <c r="G1003" s="9"/>
      <c r="H1003" s="10"/>
      <c r="I1003" s="11"/>
      <c r="J1003" s="11"/>
      <c r="K1003" s="11"/>
      <c r="N1003" s="38"/>
      <c r="O1003" s="38"/>
      <c r="AMI1003"/>
      <c r="AMJ1003"/>
    </row>
    <row r="1004" spans="2:1024" s="36" customFormat="1" x14ac:dyDescent="0.25">
      <c r="B1004" s="5"/>
      <c r="C1004" s="6"/>
      <c r="D1004" s="5"/>
      <c r="E1004" s="7"/>
      <c r="F1004" s="8"/>
      <c r="G1004" s="9"/>
      <c r="H1004" s="10"/>
      <c r="I1004" s="11"/>
      <c r="J1004" s="11"/>
      <c r="K1004" s="11"/>
      <c r="N1004" s="38"/>
      <c r="O1004" s="38"/>
      <c r="AMI1004"/>
      <c r="AMJ1004"/>
    </row>
    <row r="1005" spans="2:1024" s="36" customFormat="1" x14ac:dyDescent="0.25">
      <c r="B1005" s="5"/>
      <c r="C1005" s="6"/>
      <c r="D1005" s="5"/>
      <c r="E1005" s="7"/>
      <c r="F1005" s="8"/>
      <c r="G1005" s="9"/>
      <c r="H1005" s="10"/>
      <c r="I1005" s="11"/>
      <c r="J1005" s="11"/>
      <c r="K1005" s="11"/>
      <c r="N1005" s="38"/>
      <c r="O1005" s="38"/>
      <c r="AMI1005"/>
      <c r="AMJ1005"/>
    </row>
    <row r="1006" spans="2:1024" s="36" customFormat="1" x14ac:dyDescent="0.25">
      <c r="B1006" s="5"/>
      <c r="C1006" s="6"/>
      <c r="D1006" s="5"/>
      <c r="E1006" s="7"/>
      <c r="F1006" s="8"/>
      <c r="G1006" s="9"/>
      <c r="H1006" s="10"/>
      <c r="I1006" s="11"/>
      <c r="J1006" s="11"/>
      <c r="K1006" s="11"/>
      <c r="N1006" s="38"/>
      <c r="O1006" s="38"/>
      <c r="AMI1006"/>
      <c r="AMJ1006"/>
    </row>
    <row r="1007" spans="2:1024" s="36" customFormat="1" x14ac:dyDescent="0.25">
      <c r="B1007" s="5"/>
      <c r="C1007" s="6"/>
      <c r="D1007" s="5"/>
      <c r="E1007" s="7"/>
      <c r="F1007" s="8"/>
      <c r="G1007" s="9"/>
      <c r="H1007" s="10"/>
      <c r="I1007" s="11"/>
      <c r="J1007" s="11"/>
      <c r="K1007" s="11"/>
      <c r="N1007" s="38"/>
      <c r="O1007" s="38"/>
      <c r="AMI1007"/>
      <c r="AMJ1007"/>
    </row>
    <row r="1008" spans="2:1024" s="36" customFormat="1" x14ac:dyDescent="0.25">
      <c r="B1008" s="5"/>
      <c r="C1008" s="6"/>
      <c r="D1008" s="5"/>
      <c r="E1008" s="7"/>
      <c r="F1008" s="8"/>
      <c r="G1008" s="9"/>
      <c r="H1008" s="10"/>
      <c r="I1008" s="11"/>
      <c r="J1008" s="11"/>
      <c r="K1008" s="11"/>
      <c r="N1008" s="38"/>
      <c r="O1008" s="38"/>
      <c r="AMI1008"/>
      <c r="AMJ1008"/>
    </row>
    <row r="1009" spans="2:1024" s="36" customFormat="1" x14ac:dyDescent="0.25">
      <c r="B1009" s="5"/>
      <c r="C1009" s="6"/>
      <c r="D1009" s="5"/>
      <c r="E1009" s="7"/>
      <c r="F1009" s="8"/>
      <c r="G1009" s="9"/>
      <c r="H1009" s="10"/>
      <c r="I1009" s="11"/>
      <c r="J1009" s="11"/>
      <c r="K1009" s="11"/>
      <c r="N1009" s="38"/>
      <c r="O1009" s="38"/>
      <c r="AMI1009"/>
      <c r="AMJ1009"/>
    </row>
    <row r="1010" spans="2:1024" s="36" customFormat="1" x14ac:dyDescent="0.25">
      <c r="B1010" s="5"/>
      <c r="C1010" s="6"/>
      <c r="D1010" s="5"/>
      <c r="E1010" s="7"/>
      <c r="F1010" s="8"/>
      <c r="G1010" s="9"/>
      <c r="H1010" s="10"/>
      <c r="I1010" s="11"/>
      <c r="J1010" s="11"/>
      <c r="K1010" s="11"/>
      <c r="N1010" s="38"/>
      <c r="O1010" s="38"/>
      <c r="AMI1010"/>
      <c r="AMJ1010"/>
    </row>
    <row r="1011" spans="2:1024" s="36" customFormat="1" x14ac:dyDescent="0.25">
      <c r="B1011" s="5"/>
      <c r="C1011" s="6"/>
      <c r="D1011" s="5"/>
      <c r="E1011" s="7"/>
      <c r="F1011" s="8"/>
      <c r="G1011" s="9"/>
      <c r="H1011" s="10"/>
      <c r="I1011" s="11"/>
      <c r="J1011" s="11"/>
      <c r="K1011" s="11"/>
      <c r="N1011" s="38"/>
      <c r="O1011" s="38"/>
      <c r="AMI1011"/>
      <c r="AMJ1011"/>
    </row>
    <row r="1012" spans="2:1024" s="36" customFormat="1" x14ac:dyDescent="0.25">
      <c r="B1012" s="5"/>
      <c r="C1012" s="6"/>
      <c r="D1012" s="5"/>
      <c r="E1012" s="7"/>
      <c r="F1012" s="8"/>
      <c r="G1012" s="9"/>
      <c r="H1012" s="10"/>
      <c r="I1012" s="11"/>
      <c r="J1012" s="11"/>
      <c r="K1012" s="11"/>
      <c r="N1012" s="38"/>
      <c r="O1012" s="38"/>
      <c r="AMI1012"/>
      <c r="AMJ1012"/>
    </row>
    <row r="1013" spans="2:1024" s="36" customFormat="1" x14ac:dyDescent="0.25">
      <c r="B1013" s="5"/>
      <c r="C1013" s="6"/>
      <c r="D1013" s="5"/>
      <c r="E1013" s="7"/>
      <c r="F1013" s="8"/>
      <c r="G1013" s="9"/>
      <c r="H1013" s="10"/>
      <c r="I1013" s="11"/>
      <c r="J1013" s="11"/>
      <c r="K1013" s="11"/>
      <c r="N1013" s="38"/>
      <c r="O1013" s="38"/>
      <c r="AMI1013"/>
      <c r="AMJ1013"/>
    </row>
    <row r="1014" spans="2:1024" s="36" customFormat="1" x14ac:dyDescent="0.25">
      <c r="B1014" s="5"/>
      <c r="C1014" s="6"/>
      <c r="D1014" s="5"/>
      <c r="E1014" s="7"/>
      <c r="F1014" s="8"/>
      <c r="G1014" s="9"/>
      <c r="H1014" s="10"/>
      <c r="I1014" s="11"/>
      <c r="J1014" s="11"/>
      <c r="K1014" s="11"/>
      <c r="N1014" s="38"/>
      <c r="O1014" s="38"/>
      <c r="AMI1014"/>
      <c r="AMJ1014"/>
    </row>
    <row r="1015" spans="2:1024" s="36" customFormat="1" x14ac:dyDescent="0.25">
      <c r="B1015" s="5"/>
      <c r="C1015" s="6"/>
      <c r="D1015" s="5"/>
      <c r="E1015" s="7"/>
      <c r="F1015" s="8"/>
      <c r="G1015" s="9"/>
      <c r="H1015" s="10"/>
      <c r="I1015" s="11"/>
      <c r="J1015" s="11"/>
      <c r="K1015" s="11"/>
      <c r="N1015" s="38"/>
      <c r="O1015" s="38"/>
      <c r="AMI1015"/>
      <c r="AMJ1015"/>
    </row>
    <row r="1016" spans="2:1024" s="36" customFormat="1" x14ac:dyDescent="0.25">
      <c r="B1016" s="5"/>
      <c r="C1016" s="6"/>
      <c r="D1016" s="5"/>
      <c r="E1016" s="7"/>
      <c r="F1016" s="8"/>
      <c r="G1016" s="9"/>
      <c r="H1016" s="10"/>
      <c r="I1016" s="11"/>
      <c r="J1016" s="11"/>
      <c r="K1016" s="11"/>
      <c r="N1016" s="38"/>
      <c r="O1016" s="38"/>
      <c r="AMI1016"/>
      <c r="AMJ1016"/>
    </row>
    <row r="1017" spans="2:1024" s="36" customFormat="1" x14ac:dyDescent="0.25">
      <c r="B1017" s="5"/>
      <c r="C1017" s="6"/>
      <c r="D1017" s="5"/>
      <c r="E1017" s="7"/>
      <c r="F1017" s="8"/>
      <c r="G1017" s="9"/>
      <c r="H1017" s="10"/>
      <c r="I1017" s="11"/>
      <c r="J1017" s="11"/>
      <c r="K1017" s="11"/>
      <c r="N1017" s="38"/>
      <c r="O1017" s="38"/>
      <c r="AMI1017"/>
      <c r="AMJ1017"/>
    </row>
    <row r="1018" spans="2:1024" s="36" customFormat="1" x14ac:dyDescent="0.25">
      <c r="B1018" s="5"/>
      <c r="C1018" s="6"/>
      <c r="D1018" s="5"/>
      <c r="E1018" s="7"/>
      <c r="F1018" s="8"/>
      <c r="G1018" s="9"/>
      <c r="H1018" s="10"/>
      <c r="I1018" s="11"/>
      <c r="J1018" s="11"/>
      <c r="K1018" s="11"/>
      <c r="N1018" s="38"/>
      <c r="O1018" s="38"/>
      <c r="AMI1018"/>
      <c r="AMJ1018"/>
    </row>
    <row r="1019" spans="2:1024" s="36" customFormat="1" x14ac:dyDescent="0.25">
      <c r="B1019" s="5"/>
      <c r="C1019" s="6"/>
      <c r="D1019" s="5"/>
      <c r="E1019" s="7"/>
      <c r="F1019" s="8"/>
      <c r="G1019" s="9"/>
      <c r="H1019" s="10"/>
      <c r="I1019" s="11"/>
      <c r="J1019" s="11"/>
      <c r="K1019" s="11"/>
      <c r="N1019" s="38"/>
      <c r="O1019" s="38"/>
      <c r="AMI1019"/>
      <c r="AMJ1019"/>
    </row>
    <row r="1020" spans="2:1024" s="36" customFormat="1" x14ac:dyDescent="0.25">
      <c r="B1020" s="5"/>
      <c r="C1020" s="6"/>
      <c r="D1020" s="5"/>
      <c r="E1020" s="7"/>
      <c r="F1020" s="8"/>
      <c r="G1020" s="9"/>
      <c r="H1020" s="10"/>
      <c r="I1020" s="11"/>
      <c r="J1020" s="11"/>
      <c r="K1020" s="11"/>
      <c r="N1020" s="38"/>
      <c r="O1020" s="38"/>
      <c r="AMI1020"/>
      <c r="AMJ1020"/>
    </row>
    <row r="1021" spans="2:1024" s="36" customFormat="1" x14ac:dyDescent="0.25">
      <c r="B1021" s="5"/>
      <c r="C1021" s="6"/>
      <c r="D1021" s="5"/>
      <c r="E1021" s="7"/>
      <c r="F1021" s="8"/>
      <c r="G1021" s="9"/>
      <c r="H1021" s="10"/>
      <c r="I1021" s="11"/>
      <c r="J1021" s="11"/>
      <c r="K1021" s="11"/>
      <c r="N1021" s="38"/>
      <c r="O1021" s="38"/>
      <c r="AMI1021"/>
      <c r="AMJ1021"/>
    </row>
    <row r="1022" spans="2:1024" s="36" customFormat="1" x14ac:dyDescent="0.25">
      <c r="B1022" s="5"/>
      <c r="C1022" s="6"/>
      <c r="D1022" s="5"/>
      <c r="E1022" s="7"/>
      <c r="F1022" s="8"/>
      <c r="G1022" s="9"/>
      <c r="H1022" s="10"/>
      <c r="I1022" s="11"/>
      <c r="J1022" s="11"/>
      <c r="K1022" s="11"/>
      <c r="N1022" s="38"/>
      <c r="O1022" s="38"/>
      <c r="AMI1022"/>
      <c r="AMJ1022"/>
    </row>
    <row r="1023" spans="2:1024" s="36" customFormat="1" x14ac:dyDescent="0.25">
      <c r="B1023" s="5"/>
      <c r="C1023" s="6"/>
      <c r="D1023" s="5"/>
      <c r="E1023" s="7"/>
      <c r="F1023" s="8"/>
      <c r="G1023" s="9"/>
      <c r="H1023" s="10"/>
      <c r="I1023" s="11"/>
      <c r="J1023" s="11"/>
      <c r="K1023" s="11"/>
      <c r="N1023" s="38"/>
      <c r="O1023" s="38"/>
      <c r="AMI1023"/>
      <c r="AMJ1023"/>
    </row>
    <row r="1024" spans="2:1024" s="36" customFormat="1" x14ac:dyDescent="0.25">
      <c r="B1024" s="5"/>
      <c r="C1024" s="6"/>
      <c r="D1024" s="5"/>
      <c r="E1024" s="7"/>
      <c r="F1024" s="8"/>
      <c r="G1024" s="9"/>
      <c r="H1024" s="10"/>
      <c r="I1024" s="11"/>
      <c r="J1024" s="11"/>
      <c r="K1024" s="11"/>
      <c r="N1024" s="38"/>
      <c r="O1024" s="38"/>
      <c r="AMI1024"/>
      <c r="AMJ1024"/>
    </row>
    <row r="1025" spans="2:1024" s="36" customFormat="1" x14ac:dyDescent="0.25">
      <c r="B1025" s="5"/>
      <c r="C1025" s="6"/>
      <c r="D1025" s="5"/>
      <c r="E1025" s="7"/>
      <c r="F1025" s="8"/>
      <c r="G1025" s="9"/>
      <c r="H1025" s="10"/>
      <c r="I1025" s="11"/>
      <c r="J1025" s="11"/>
      <c r="K1025" s="11"/>
      <c r="N1025" s="38"/>
      <c r="O1025" s="38"/>
      <c r="AMI1025"/>
      <c r="AMJ1025"/>
    </row>
  </sheetData>
  <mergeCells count="18">
    <mergeCell ref="D24:E24"/>
    <mergeCell ref="C25:E25"/>
    <mergeCell ref="D26:E26"/>
    <mergeCell ref="B12:G12"/>
    <mergeCell ref="B13:G13"/>
    <mergeCell ref="B15:G18"/>
    <mergeCell ref="J17:O23"/>
    <mergeCell ref="B19:G22"/>
    <mergeCell ref="B7:O7"/>
    <mergeCell ref="B8:O8"/>
    <mergeCell ref="B9:H9"/>
    <mergeCell ref="I9:K9"/>
    <mergeCell ref="L9:O9"/>
    <mergeCell ref="E1:H1"/>
    <mergeCell ref="E2:H2"/>
    <mergeCell ref="E3:H3"/>
    <mergeCell ref="E4:H4"/>
    <mergeCell ref="E5:H5"/>
  </mergeCells>
  <pageMargins left="0.51180555555555496" right="0.51180555555555496" top="0.78749999999999998" bottom="0.78749999999999998" header="0.51180555555555496" footer="0.51180555555555496"/>
  <pageSetup scale="70"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view="pageBreakPreview" zoomScale="83" zoomScaleNormal="70" zoomScalePageLayoutView="83" workbookViewId="0">
      <selection activeCell="T47" sqref="T47"/>
    </sheetView>
  </sheetViews>
  <sheetFormatPr defaultColWidth="8.85546875" defaultRowHeight="15" x14ac:dyDescent="0.25"/>
  <cols>
    <col min="1" max="1" width="2.85546875" customWidth="1"/>
    <col min="2" max="2" width="7.7109375" customWidth="1"/>
    <col min="3" max="3" width="12.85546875" customWidth="1"/>
    <col min="4" max="4" width="10.42578125" customWidth="1"/>
    <col min="5" max="5" width="38.85546875" customWidth="1"/>
    <col min="7" max="7" width="12.85546875" customWidth="1"/>
    <col min="8" max="8" width="15.85546875" customWidth="1"/>
    <col min="9" max="9" width="14.7109375" customWidth="1"/>
    <col min="10" max="10" width="13" customWidth="1"/>
    <col min="11" max="11" width="12.140625" customWidth="1"/>
    <col min="15" max="15" width="13.28515625" customWidth="1"/>
    <col min="16" max="16" width="11.42578125" customWidth="1"/>
    <col min="17" max="17" width="15.5703125" customWidth="1"/>
    <col min="18" max="18" width="12.5703125" customWidth="1"/>
    <col min="19" max="19" width="19.140625" customWidth="1"/>
  </cols>
  <sheetData>
    <row r="1" spans="1:19" ht="15" customHeight="1" x14ac:dyDescent="0.25">
      <c r="B1" s="13"/>
      <c r="C1" s="6"/>
      <c r="D1" s="5"/>
      <c r="E1" s="450"/>
      <c r="F1" s="450"/>
      <c r="G1" s="450"/>
      <c r="H1" s="450"/>
      <c r="I1" s="14"/>
      <c r="J1" s="14"/>
      <c r="K1" s="14"/>
      <c r="L1" s="14"/>
      <c r="M1" s="14"/>
      <c r="N1" s="11"/>
      <c r="O1" s="11"/>
      <c r="P1" s="12"/>
      <c r="Q1" s="12"/>
      <c r="R1" s="11"/>
      <c r="S1" s="11"/>
    </row>
    <row r="2" spans="1:19" ht="15" customHeight="1" x14ac:dyDescent="0.25">
      <c r="B2" s="13"/>
      <c r="C2" s="6"/>
      <c r="D2" s="5"/>
      <c r="E2" s="450"/>
      <c r="F2" s="450"/>
      <c r="G2" s="450"/>
      <c r="H2" s="450"/>
      <c r="I2" s="14"/>
      <c r="J2" s="14"/>
      <c r="K2" s="14"/>
      <c r="L2" s="14"/>
      <c r="M2" s="14"/>
      <c r="N2" s="11"/>
      <c r="O2" s="11"/>
      <c r="P2" s="12"/>
      <c r="Q2" s="12"/>
      <c r="R2" s="11"/>
      <c r="S2" s="11"/>
    </row>
    <row r="3" spans="1:19" ht="15" customHeight="1" x14ac:dyDescent="0.25">
      <c r="B3" s="13"/>
      <c r="C3" s="6"/>
      <c r="D3" s="5"/>
      <c r="E3" s="450"/>
      <c r="F3" s="450"/>
      <c r="G3" s="450"/>
      <c r="H3" s="450"/>
      <c r="I3" s="14"/>
      <c r="J3" s="14"/>
      <c r="K3" s="14"/>
      <c r="L3" s="14"/>
      <c r="M3" s="14"/>
      <c r="N3" s="11"/>
      <c r="O3" s="11"/>
      <c r="P3" s="12"/>
      <c r="Q3" s="12"/>
      <c r="R3" s="11"/>
      <c r="S3" s="11"/>
    </row>
    <row r="4" spans="1:19" ht="15" customHeight="1" x14ac:dyDescent="0.25">
      <c r="B4" s="13"/>
      <c r="C4" s="6"/>
      <c r="D4" s="5"/>
      <c r="E4" s="450"/>
      <c r="F4" s="450"/>
      <c r="G4" s="450"/>
      <c r="H4" s="450"/>
      <c r="I4" s="14"/>
      <c r="J4" s="14"/>
      <c r="K4" s="14"/>
      <c r="L4" s="14"/>
      <c r="M4" s="14"/>
      <c r="N4" s="11"/>
      <c r="O4" s="11"/>
      <c r="P4" s="12"/>
      <c r="Q4" s="12"/>
      <c r="R4" s="11"/>
      <c r="S4" s="11"/>
    </row>
    <row r="5" spans="1:19" ht="15" customHeight="1" x14ac:dyDescent="0.25">
      <c r="B5" s="6"/>
      <c r="C5" s="6"/>
      <c r="D5" s="5"/>
      <c r="E5" s="450"/>
      <c r="F5" s="450"/>
      <c r="G5" s="450"/>
      <c r="H5" s="450"/>
      <c r="I5" s="11"/>
      <c r="J5" s="11"/>
      <c r="K5" s="11"/>
      <c r="L5" s="11"/>
      <c r="M5" s="11"/>
      <c r="N5" s="11"/>
      <c r="O5" s="11"/>
      <c r="P5" s="12"/>
      <c r="Q5" s="12"/>
      <c r="R5" s="11"/>
      <c r="S5" s="11"/>
    </row>
    <row r="6" spans="1:19" x14ac:dyDescent="0.25">
      <c r="B6" s="6"/>
      <c r="C6" s="16"/>
      <c r="D6" s="5"/>
      <c r="E6" s="18"/>
      <c r="F6" s="18"/>
      <c r="G6" s="5"/>
      <c r="H6" s="19"/>
      <c r="I6" s="11"/>
      <c r="J6" s="11"/>
      <c r="K6" s="11"/>
      <c r="L6" s="11"/>
      <c r="M6" s="11"/>
      <c r="N6" s="11"/>
      <c r="O6" s="11"/>
      <c r="P6" s="12"/>
      <c r="Q6" s="12"/>
      <c r="R6" s="11"/>
      <c r="S6" s="11"/>
    </row>
    <row r="7" spans="1:19" x14ac:dyDescent="0.25">
      <c r="B7" s="453" t="s">
        <v>24</v>
      </c>
      <c r="C7" s="453"/>
      <c r="D7" s="453"/>
      <c r="E7" s="453"/>
      <c r="F7" s="453"/>
      <c r="G7" s="453"/>
      <c r="H7" s="453"/>
      <c r="I7" s="453"/>
      <c r="J7" s="453"/>
      <c r="K7" s="453"/>
      <c r="L7" s="453"/>
      <c r="M7" s="453"/>
      <c r="N7" s="453"/>
      <c r="O7" s="453"/>
      <c r="P7" s="453"/>
      <c r="Q7" s="453"/>
      <c r="R7" s="453"/>
      <c r="S7" s="453"/>
    </row>
    <row r="8" spans="1:19" x14ac:dyDescent="0.25">
      <c r="B8" s="454" t="s">
        <v>45</v>
      </c>
      <c r="C8" s="454"/>
      <c r="D8" s="454"/>
      <c r="E8" s="454"/>
      <c r="F8" s="454"/>
      <c r="G8" s="454"/>
      <c r="H8" s="454"/>
      <c r="I8" s="454"/>
      <c r="J8" s="454"/>
      <c r="K8" s="454"/>
      <c r="L8" s="454"/>
      <c r="M8" s="454"/>
      <c r="N8" s="454"/>
      <c r="O8" s="454"/>
      <c r="P8" s="454"/>
      <c r="Q8" s="454"/>
      <c r="R8" s="454"/>
      <c r="S8" s="454"/>
    </row>
    <row r="9" spans="1:19" ht="15" customHeight="1" x14ac:dyDescent="0.25">
      <c r="A9" s="20"/>
      <c r="B9" s="455" t="s">
        <v>26</v>
      </c>
      <c r="C9" s="455"/>
      <c r="D9" s="455"/>
      <c r="E9" s="455"/>
      <c r="F9" s="455"/>
      <c r="G9" s="455"/>
      <c r="H9" s="455"/>
      <c r="I9" s="455" t="s">
        <v>46</v>
      </c>
      <c r="J9" s="455"/>
      <c r="K9" s="455"/>
      <c r="L9" s="455"/>
      <c r="M9" s="21"/>
      <c r="N9" s="456"/>
      <c r="O9" s="456"/>
      <c r="P9" s="456"/>
      <c r="Q9" s="456"/>
      <c r="R9" s="456" t="s">
        <v>47</v>
      </c>
      <c r="S9" s="456"/>
    </row>
    <row r="10" spans="1:19" ht="76.5" x14ac:dyDescent="0.25">
      <c r="A10" s="23"/>
      <c r="B10" s="49" t="s">
        <v>28</v>
      </c>
      <c r="C10" s="49" t="s">
        <v>29</v>
      </c>
      <c r="D10" s="49" t="s">
        <v>30</v>
      </c>
      <c r="E10" s="49" t="s">
        <v>31</v>
      </c>
      <c r="F10" s="49" t="s">
        <v>48</v>
      </c>
      <c r="G10" s="50" t="s">
        <v>33</v>
      </c>
      <c r="H10" s="51" t="s">
        <v>34</v>
      </c>
      <c r="I10" s="28" t="s">
        <v>49</v>
      </c>
      <c r="J10" s="28" t="s">
        <v>50</v>
      </c>
      <c r="K10" s="28" t="s">
        <v>51</v>
      </c>
      <c r="L10" s="28" t="s">
        <v>52</v>
      </c>
      <c r="M10" s="28" t="s">
        <v>53</v>
      </c>
      <c r="N10" s="28" t="s">
        <v>35</v>
      </c>
      <c r="O10" s="28" t="s">
        <v>36</v>
      </c>
      <c r="P10" s="28" t="s">
        <v>37</v>
      </c>
      <c r="Q10" s="28" t="s">
        <v>38</v>
      </c>
      <c r="R10" s="49" t="s">
        <v>54</v>
      </c>
      <c r="S10" s="49" t="s">
        <v>55</v>
      </c>
    </row>
    <row r="11" spans="1:19" x14ac:dyDescent="0.25">
      <c r="A11" s="23"/>
      <c r="B11" s="453" t="s">
        <v>56</v>
      </c>
      <c r="C11" s="453"/>
      <c r="D11" s="453"/>
      <c r="E11" s="453"/>
      <c r="F11" s="453"/>
      <c r="G11" s="453"/>
      <c r="H11" s="453"/>
      <c r="I11" s="453"/>
      <c r="J11" s="453"/>
      <c r="K11" s="453"/>
      <c r="L11" s="453"/>
      <c r="M11" s="453"/>
      <c r="N11" s="453"/>
      <c r="O11" s="453"/>
      <c r="P11" s="453"/>
      <c r="Q11" s="453"/>
      <c r="R11" s="453"/>
      <c r="S11" s="453"/>
    </row>
    <row r="12" spans="1:19" ht="107.25" customHeight="1" x14ac:dyDescent="0.25">
      <c r="A12" s="29"/>
      <c r="B12" s="30">
        <v>1</v>
      </c>
      <c r="C12" s="52">
        <v>1500</v>
      </c>
      <c r="D12" s="30" t="s">
        <v>57</v>
      </c>
      <c r="E12" s="30" t="s">
        <v>58</v>
      </c>
      <c r="F12" s="30">
        <v>299605</v>
      </c>
      <c r="G12" s="32" t="str">
        <f t="shared" ref="G12:G25" si="0">IF(Q12="média",O12,P12)</f>
        <v/>
      </c>
      <c r="H12" s="32" t="e">
        <f t="shared" ref="H12:H25" si="1">TRUNC((C12*G12),2)</f>
        <v>#VALUE!</v>
      </c>
      <c r="I12" s="33"/>
      <c r="J12" s="33"/>
      <c r="K12" s="33"/>
      <c r="L12" s="33"/>
      <c r="M12" s="32" t="str">
        <f t="shared" ref="M12:M25" si="2">IFERROR(_xlfn.STDEV.S(I12:L12),"")</f>
        <v/>
      </c>
      <c r="N12" s="53" t="str">
        <f t="shared" ref="N12:N25" si="3">IFERROR(_xlfn.STDEV.S(I12:L12)/AVERAGE(I12:L12),"")</f>
        <v/>
      </c>
      <c r="O12" s="32" t="str">
        <f t="shared" ref="O12:O25" si="4">IFERROR(TRUNC(IF(N12&lt;=25%,AVERAGE(I12:L12),""),2),"")</f>
        <v/>
      </c>
      <c r="P12" s="32" t="str">
        <f t="shared" ref="P12:P25" si="5">IFERROR(TRUNC(IF(N12&gt;25%,MEDIAN(I12:L12),""),2),"")</f>
        <v/>
      </c>
      <c r="Q12" s="35" t="str">
        <f t="shared" ref="Q12:Q25" si="6">IF(N12&gt;25%,"Mediana","Média")</f>
        <v>Mediana</v>
      </c>
      <c r="R12" s="52"/>
      <c r="S12" s="52"/>
    </row>
    <row r="13" spans="1:19" ht="80.25" customHeight="1" x14ac:dyDescent="0.25">
      <c r="A13" s="36"/>
      <c r="B13" s="30">
        <v>2</v>
      </c>
      <c r="C13" s="52">
        <v>300</v>
      </c>
      <c r="D13" s="30" t="s">
        <v>57</v>
      </c>
      <c r="E13" s="30" t="s">
        <v>59</v>
      </c>
      <c r="F13" s="30">
        <v>481012</v>
      </c>
      <c r="G13" s="32" t="str">
        <f t="shared" si="0"/>
        <v/>
      </c>
      <c r="H13" s="32" t="e">
        <f t="shared" si="1"/>
        <v>#VALUE!</v>
      </c>
      <c r="I13" s="33"/>
      <c r="J13" s="33"/>
      <c r="K13" s="33"/>
      <c r="L13" s="33"/>
      <c r="M13" s="32" t="str">
        <f t="shared" si="2"/>
        <v/>
      </c>
      <c r="N13" s="53" t="str">
        <f t="shared" si="3"/>
        <v/>
      </c>
      <c r="O13" s="32" t="str">
        <f t="shared" si="4"/>
        <v/>
      </c>
      <c r="P13" s="32" t="str">
        <f t="shared" si="5"/>
        <v/>
      </c>
      <c r="Q13" s="35" t="str">
        <f t="shared" si="6"/>
        <v>Mediana</v>
      </c>
      <c r="R13" s="52"/>
      <c r="S13" s="52"/>
    </row>
    <row r="14" spans="1:19" ht="78.75" customHeight="1" x14ac:dyDescent="0.25">
      <c r="A14" s="36"/>
      <c r="B14" s="30">
        <v>3</v>
      </c>
      <c r="C14" s="52">
        <v>50</v>
      </c>
      <c r="D14" s="30" t="s">
        <v>57</v>
      </c>
      <c r="E14" s="30" t="s">
        <v>60</v>
      </c>
      <c r="F14" s="30">
        <v>429225</v>
      </c>
      <c r="G14" s="32" t="str">
        <f t="shared" si="0"/>
        <v/>
      </c>
      <c r="H14" s="32" t="e">
        <f t="shared" si="1"/>
        <v>#VALUE!</v>
      </c>
      <c r="I14" s="33"/>
      <c r="J14" s="33"/>
      <c r="K14" s="33"/>
      <c r="L14" s="33"/>
      <c r="M14" s="32" t="str">
        <f t="shared" si="2"/>
        <v/>
      </c>
      <c r="N14" s="53" t="str">
        <f t="shared" si="3"/>
        <v/>
      </c>
      <c r="O14" s="32" t="str">
        <f t="shared" si="4"/>
        <v/>
      </c>
      <c r="P14" s="32" t="str">
        <f t="shared" si="5"/>
        <v/>
      </c>
      <c r="Q14" s="35" t="str">
        <f t="shared" si="6"/>
        <v>Mediana</v>
      </c>
      <c r="R14" s="52"/>
      <c r="S14" s="52"/>
    </row>
    <row r="15" spans="1:19" ht="72.75" customHeight="1" x14ac:dyDescent="0.25">
      <c r="A15" s="36"/>
      <c r="B15" s="30">
        <v>4</v>
      </c>
      <c r="C15" s="52">
        <v>160</v>
      </c>
      <c r="D15" s="30" t="s">
        <v>61</v>
      </c>
      <c r="E15" s="30" t="s">
        <v>62</v>
      </c>
      <c r="F15" s="30">
        <v>234431</v>
      </c>
      <c r="G15" s="32" t="str">
        <f t="shared" si="0"/>
        <v/>
      </c>
      <c r="H15" s="32" t="e">
        <f t="shared" si="1"/>
        <v>#VALUE!</v>
      </c>
      <c r="I15" s="33"/>
      <c r="J15" s="33"/>
      <c r="K15" s="33"/>
      <c r="L15" s="33"/>
      <c r="M15" s="32" t="str">
        <f t="shared" si="2"/>
        <v/>
      </c>
      <c r="N15" s="53" t="str">
        <f t="shared" si="3"/>
        <v/>
      </c>
      <c r="O15" s="32" t="str">
        <f t="shared" si="4"/>
        <v/>
      </c>
      <c r="P15" s="32" t="str">
        <f t="shared" si="5"/>
        <v/>
      </c>
      <c r="Q15" s="35" t="str">
        <f t="shared" si="6"/>
        <v>Mediana</v>
      </c>
      <c r="R15" s="52"/>
      <c r="S15" s="52"/>
    </row>
    <row r="16" spans="1:19" ht="100.5" customHeight="1" x14ac:dyDescent="0.25">
      <c r="A16" s="36"/>
      <c r="B16" s="30">
        <v>5</v>
      </c>
      <c r="C16" s="52">
        <v>600</v>
      </c>
      <c r="D16" s="30" t="s">
        <v>63</v>
      </c>
      <c r="E16" s="30" t="s">
        <v>64</v>
      </c>
      <c r="F16" s="30">
        <v>234847</v>
      </c>
      <c r="G16" s="32" t="str">
        <f t="shared" si="0"/>
        <v/>
      </c>
      <c r="H16" s="32" t="e">
        <f t="shared" si="1"/>
        <v>#VALUE!</v>
      </c>
      <c r="I16" s="33"/>
      <c r="J16" s="33"/>
      <c r="K16" s="33"/>
      <c r="L16" s="33"/>
      <c r="M16" s="32" t="str">
        <f t="shared" si="2"/>
        <v/>
      </c>
      <c r="N16" s="53" t="str">
        <f t="shared" si="3"/>
        <v/>
      </c>
      <c r="O16" s="32" t="str">
        <f t="shared" si="4"/>
        <v/>
      </c>
      <c r="P16" s="32" t="str">
        <f t="shared" si="5"/>
        <v/>
      </c>
      <c r="Q16" s="35" t="str">
        <f t="shared" si="6"/>
        <v>Mediana</v>
      </c>
      <c r="R16" s="52"/>
      <c r="S16" s="52"/>
    </row>
    <row r="17" spans="1:19" ht="149.25" customHeight="1" x14ac:dyDescent="0.25">
      <c r="A17" s="36"/>
      <c r="B17" s="30">
        <v>6</v>
      </c>
      <c r="C17" s="52">
        <v>1500</v>
      </c>
      <c r="D17" s="30" t="s">
        <v>65</v>
      </c>
      <c r="E17" s="30" t="s">
        <v>66</v>
      </c>
      <c r="F17" s="30">
        <v>381409</v>
      </c>
      <c r="G17" s="32" t="str">
        <f t="shared" si="0"/>
        <v/>
      </c>
      <c r="H17" s="32" t="e">
        <f t="shared" si="1"/>
        <v>#VALUE!</v>
      </c>
      <c r="I17" s="33"/>
      <c r="J17" s="33"/>
      <c r="K17" s="33"/>
      <c r="L17" s="33"/>
      <c r="M17" s="32" t="str">
        <f t="shared" si="2"/>
        <v/>
      </c>
      <c r="N17" s="53" t="str">
        <f t="shared" si="3"/>
        <v/>
      </c>
      <c r="O17" s="32" t="str">
        <f t="shared" si="4"/>
        <v/>
      </c>
      <c r="P17" s="32" t="str">
        <f t="shared" si="5"/>
        <v/>
      </c>
      <c r="Q17" s="35" t="str">
        <f t="shared" si="6"/>
        <v>Mediana</v>
      </c>
      <c r="R17" s="52"/>
      <c r="S17" s="52"/>
    </row>
    <row r="18" spans="1:19" ht="114.75" customHeight="1" x14ac:dyDescent="0.25">
      <c r="A18" s="36"/>
      <c r="B18" s="30">
        <v>7</v>
      </c>
      <c r="C18" s="52">
        <v>500</v>
      </c>
      <c r="D18" s="30" t="s">
        <v>67</v>
      </c>
      <c r="E18" s="30" t="s">
        <v>68</v>
      </c>
      <c r="F18" s="30">
        <v>234737</v>
      </c>
      <c r="G18" s="32" t="str">
        <f t="shared" si="0"/>
        <v/>
      </c>
      <c r="H18" s="32" t="e">
        <f t="shared" si="1"/>
        <v>#VALUE!</v>
      </c>
      <c r="I18" s="33"/>
      <c r="J18" s="33"/>
      <c r="K18" s="33"/>
      <c r="L18" s="33"/>
      <c r="M18" s="32" t="str">
        <f t="shared" si="2"/>
        <v/>
      </c>
      <c r="N18" s="53" t="str">
        <f t="shared" si="3"/>
        <v/>
      </c>
      <c r="O18" s="32" t="str">
        <f t="shared" si="4"/>
        <v/>
      </c>
      <c r="P18" s="32" t="str">
        <f t="shared" si="5"/>
        <v/>
      </c>
      <c r="Q18" s="35" t="str">
        <f t="shared" si="6"/>
        <v>Mediana</v>
      </c>
      <c r="R18" s="52"/>
      <c r="S18" s="52"/>
    </row>
    <row r="19" spans="1:19" ht="126.95" customHeight="1" x14ac:dyDescent="0.25">
      <c r="A19" s="36"/>
      <c r="B19" s="30">
        <v>8</v>
      </c>
      <c r="C19" s="52">
        <v>50</v>
      </c>
      <c r="D19" s="30" t="s">
        <v>69</v>
      </c>
      <c r="E19" s="30" t="s">
        <v>70</v>
      </c>
      <c r="F19" s="30">
        <v>232373</v>
      </c>
      <c r="G19" s="32" t="str">
        <f t="shared" si="0"/>
        <v/>
      </c>
      <c r="H19" s="32" t="e">
        <f t="shared" si="1"/>
        <v>#VALUE!</v>
      </c>
      <c r="I19" s="33"/>
      <c r="J19" s="33"/>
      <c r="K19" s="33"/>
      <c r="L19" s="33"/>
      <c r="M19" s="32" t="str">
        <f t="shared" si="2"/>
        <v/>
      </c>
      <c r="N19" s="53" t="str">
        <f t="shared" si="3"/>
        <v/>
      </c>
      <c r="O19" s="32" t="str">
        <f t="shared" si="4"/>
        <v/>
      </c>
      <c r="P19" s="32" t="str">
        <f t="shared" si="5"/>
        <v/>
      </c>
      <c r="Q19" s="35" t="str">
        <f t="shared" si="6"/>
        <v>Mediana</v>
      </c>
      <c r="R19" s="52"/>
      <c r="S19" s="52"/>
    </row>
    <row r="20" spans="1:19" ht="66.2" customHeight="1" x14ac:dyDescent="0.25">
      <c r="A20" s="36"/>
      <c r="B20" s="30">
        <v>9</v>
      </c>
      <c r="C20" s="52">
        <v>60</v>
      </c>
      <c r="D20" s="30" t="s">
        <v>71</v>
      </c>
      <c r="E20" s="30" t="s">
        <v>72</v>
      </c>
      <c r="F20" s="30">
        <v>434798</v>
      </c>
      <c r="G20" s="32" t="str">
        <f t="shared" si="0"/>
        <v/>
      </c>
      <c r="H20" s="32" t="e">
        <f t="shared" si="1"/>
        <v>#VALUE!</v>
      </c>
      <c r="I20" s="33"/>
      <c r="J20" s="33"/>
      <c r="K20" s="33"/>
      <c r="L20" s="33"/>
      <c r="M20" s="32" t="str">
        <f t="shared" si="2"/>
        <v/>
      </c>
      <c r="N20" s="53" t="str">
        <f t="shared" si="3"/>
        <v/>
      </c>
      <c r="O20" s="32" t="str">
        <f t="shared" si="4"/>
        <v/>
      </c>
      <c r="P20" s="32" t="str">
        <f t="shared" si="5"/>
        <v/>
      </c>
      <c r="Q20" s="35" t="str">
        <f t="shared" si="6"/>
        <v>Mediana</v>
      </c>
      <c r="R20" s="52"/>
      <c r="S20" s="52"/>
    </row>
    <row r="21" spans="1:19" ht="65.25" customHeight="1" x14ac:dyDescent="0.25">
      <c r="A21" s="36"/>
      <c r="B21" s="30">
        <v>10</v>
      </c>
      <c r="C21" s="52">
        <v>100</v>
      </c>
      <c r="D21" s="30" t="s">
        <v>73</v>
      </c>
      <c r="E21" s="30" t="s">
        <v>74</v>
      </c>
      <c r="F21" s="30">
        <v>300935</v>
      </c>
      <c r="G21" s="32" t="str">
        <f t="shared" si="0"/>
        <v/>
      </c>
      <c r="H21" s="32" t="e">
        <f t="shared" si="1"/>
        <v>#VALUE!</v>
      </c>
      <c r="I21" s="33"/>
      <c r="J21" s="33"/>
      <c r="K21" s="33"/>
      <c r="L21" s="33"/>
      <c r="M21" s="32" t="str">
        <f t="shared" si="2"/>
        <v/>
      </c>
      <c r="N21" s="53" t="str">
        <f t="shared" si="3"/>
        <v/>
      </c>
      <c r="O21" s="32" t="str">
        <f t="shared" si="4"/>
        <v/>
      </c>
      <c r="P21" s="32" t="str">
        <f t="shared" si="5"/>
        <v/>
      </c>
      <c r="Q21" s="35" t="str">
        <f t="shared" si="6"/>
        <v>Mediana</v>
      </c>
      <c r="R21" s="52"/>
      <c r="S21" s="52"/>
    </row>
    <row r="22" spans="1:19" ht="72" customHeight="1" x14ac:dyDescent="0.25">
      <c r="A22" s="36"/>
      <c r="B22" s="30">
        <v>11</v>
      </c>
      <c r="C22" s="52">
        <v>275</v>
      </c>
      <c r="D22" s="30" t="s">
        <v>75</v>
      </c>
      <c r="E22" s="30" t="s">
        <v>76</v>
      </c>
      <c r="F22" s="30">
        <v>226950</v>
      </c>
      <c r="G22" s="32" t="str">
        <f t="shared" si="0"/>
        <v/>
      </c>
      <c r="H22" s="32" t="e">
        <f t="shared" si="1"/>
        <v>#VALUE!</v>
      </c>
      <c r="I22" s="33"/>
      <c r="J22" s="33"/>
      <c r="K22" s="33"/>
      <c r="L22" s="33"/>
      <c r="M22" s="32" t="str">
        <f t="shared" si="2"/>
        <v/>
      </c>
      <c r="N22" s="53" t="str">
        <f t="shared" si="3"/>
        <v/>
      </c>
      <c r="O22" s="32" t="str">
        <f t="shared" si="4"/>
        <v/>
      </c>
      <c r="P22" s="32" t="str">
        <f t="shared" si="5"/>
        <v/>
      </c>
      <c r="Q22" s="35" t="str">
        <f t="shared" si="6"/>
        <v>Mediana</v>
      </c>
      <c r="R22" s="52"/>
      <c r="S22" s="52"/>
    </row>
    <row r="23" spans="1:19" ht="92.45" customHeight="1" x14ac:dyDescent="0.25">
      <c r="A23" s="36"/>
      <c r="B23" s="30">
        <v>12</v>
      </c>
      <c r="C23" s="52">
        <v>15</v>
      </c>
      <c r="D23" s="30" t="s">
        <v>77</v>
      </c>
      <c r="E23" s="30" t="s">
        <v>78</v>
      </c>
      <c r="F23" s="30">
        <v>238156</v>
      </c>
      <c r="G23" s="32" t="str">
        <f t="shared" si="0"/>
        <v/>
      </c>
      <c r="H23" s="32" t="e">
        <f t="shared" si="1"/>
        <v>#VALUE!</v>
      </c>
      <c r="I23" s="33"/>
      <c r="J23" s="33"/>
      <c r="K23" s="33"/>
      <c r="L23" s="33"/>
      <c r="M23" s="32" t="str">
        <f t="shared" si="2"/>
        <v/>
      </c>
      <c r="N23" s="53" t="str">
        <f t="shared" si="3"/>
        <v/>
      </c>
      <c r="O23" s="32" t="str">
        <f t="shared" si="4"/>
        <v/>
      </c>
      <c r="P23" s="32" t="str">
        <f t="shared" si="5"/>
        <v/>
      </c>
      <c r="Q23" s="35" t="str">
        <f t="shared" si="6"/>
        <v>Mediana</v>
      </c>
      <c r="R23" s="52"/>
      <c r="S23" s="52"/>
    </row>
    <row r="24" spans="1:19" ht="65.25" customHeight="1" x14ac:dyDescent="0.25">
      <c r="A24" s="36"/>
      <c r="B24" s="30">
        <v>13</v>
      </c>
      <c r="C24" s="52">
        <v>250</v>
      </c>
      <c r="D24" s="30" t="s">
        <v>79</v>
      </c>
      <c r="E24" s="30" t="s">
        <v>80</v>
      </c>
      <c r="F24" s="30">
        <v>324827</v>
      </c>
      <c r="G24" s="32" t="str">
        <f t="shared" si="0"/>
        <v/>
      </c>
      <c r="H24" s="32" t="e">
        <f t="shared" si="1"/>
        <v>#VALUE!</v>
      </c>
      <c r="I24" s="33"/>
      <c r="J24" s="33"/>
      <c r="K24" s="33"/>
      <c r="L24" s="33"/>
      <c r="M24" s="32" t="str">
        <f t="shared" si="2"/>
        <v/>
      </c>
      <c r="N24" s="53" t="str">
        <f t="shared" si="3"/>
        <v/>
      </c>
      <c r="O24" s="32" t="str">
        <f t="shared" si="4"/>
        <v/>
      </c>
      <c r="P24" s="32" t="str">
        <f t="shared" si="5"/>
        <v/>
      </c>
      <c r="Q24" s="35" t="str">
        <f t="shared" si="6"/>
        <v>Mediana</v>
      </c>
      <c r="R24" s="52"/>
      <c r="S24" s="52"/>
    </row>
    <row r="25" spans="1:19" ht="111.95" customHeight="1" x14ac:dyDescent="0.25">
      <c r="A25" s="36"/>
      <c r="B25" s="30">
        <v>14</v>
      </c>
      <c r="C25" s="52">
        <v>30</v>
      </c>
      <c r="D25" s="30" t="s">
        <v>81</v>
      </c>
      <c r="E25" s="30" t="s">
        <v>82</v>
      </c>
      <c r="F25" s="30">
        <v>428071</v>
      </c>
      <c r="G25" s="32" t="str">
        <f t="shared" si="0"/>
        <v/>
      </c>
      <c r="H25" s="32" t="e">
        <f t="shared" si="1"/>
        <v>#VALUE!</v>
      </c>
      <c r="I25" s="33"/>
      <c r="J25" s="33"/>
      <c r="K25" s="33"/>
      <c r="L25" s="33"/>
      <c r="M25" s="32" t="str">
        <f t="shared" si="2"/>
        <v/>
      </c>
      <c r="N25" s="53" t="str">
        <f t="shared" si="3"/>
        <v/>
      </c>
      <c r="O25" s="32" t="str">
        <f t="shared" si="4"/>
        <v/>
      </c>
      <c r="P25" s="32" t="str">
        <f t="shared" si="5"/>
        <v/>
      </c>
      <c r="Q25" s="35" t="str">
        <f t="shared" si="6"/>
        <v>Mediana</v>
      </c>
      <c r="R25" s="52"/>
      <c r="S25" s="52"/>
    </row>
    <row r="26" spans="1:19" x14ac:dyDescent="0.25">
      <c r="A26" s="23"/>
      <c r="B26" s="453" t="s">
        <v>83</v>
      </c>
      <c r="C26" s="453"/>
      <c r="D26" s="453"/>
      <c r="E26" s="453"/>
      <c r="F26" s="453"/>
      <c r="G26" s="453"/>
      <c r="H26" s="453"/>
      <c r="I26" s="453"/>
      <c r="J26" s="453"/>
      <c r="K26" s="453"/>
      <c r="L26" s="453"/>
      <c r="M26" s="453"/>
      <c r="N26" s="453"/>
      <c r="O26" s="453"/>
      <c r="P26" s="453"/>
      <c r="Q26" s="453"/>
      <c r="R26" s="453"/>
      <c r="S26" s="453"/>
    </row>
    <row r="27" spans="1:19" ht="66.2" customHeight="1" x14ac:dyDescent="0.25">
      <c r="A27" s="36"/>
      <c r="B27" s="30">
        <v>15</v>
      </c>
      <c r="C27" s="52">
        <v>20</v>
      </c>
      <c r="D27" s="30" t="s">
        <v>67</v>
      </c>
      <c r="E27" s="30" t="s">
        <v>84</v>
      </c>
      <c r="F27" s="30">
        <v>286790</v>
      </c>
      <c r="G27" s="32" t="str">
        <f t="shared" ref="G27:G63" si="7">IF(Q27="média",O27,P27)</f>
        <v/>
      </c>
      <c r="H27" s="32" t="e">
        <f t="shared" ref="H27:H63" si="8">TRUNC((C27*G27),2)</f>
        <v>#VALUE!</v>
      </c>
      <c r="I27" s="33"/>
      <c r="J27" s="33"/>
      <c r="K27" s="33"/>
      <c r="L27" s="33"/>
      <c r="M27" s="32" t="str">
        <f t="shared" ref="M27:M63" si="9">IFERROR(_xlfn.STDEV.S(I27:L27),"")</f>
        <v/>
      </c>
      <c r="N27" s="53" t="str">
        <f t="shared" ref="N27:N63" si="10">IFERROR(_xlfn.STDEV.S(I27:L27)/AVERAGE(I27:L27),"")</f>
        <v/>
      </c>
      <c r="O27" s="32" t="str">
        <f t="shared" ref="O27:O63" si="11">IFERROR(TRUNC(IF(N27&lt;=25%,AVERAGE(I27:L27),""),2),"")</f>
        <v/>
      </c>
      <c r="P27" s="32" t="str">
        <f t="shared" ref="P27:P63" si="12">IFERROR(TRUNC(IF(N27&gt;25%,MEDIAN(I27:L27),""),2),"")</f>
        <v/>
      </c>
      <c r="Q27" s="35" t="str">
        <f t="shared" ref="Q27:Q63" si="13">IF(N27&gt;25%,"Mediana","Média")</f>
        <v>Mediana</v>
      </c>
      <c r="R27" s="52"/>
      <c r="S27" s="52"/>
    </row>
    <row r="28" spans="1:19" ht="59.65" customHeight="1" x14ac:dyDescent="0.25">
      <c r="A28" s="36"/>
      <c r="B28" s="30">
        <v>16</v>
      </c>
      <c r="C28" s="52">
        <v>20</v>
      </c>
      <c r="D28" s="30" t="s">
        <v>67</v>
      </c>
      <c r="E28" s="30" t="s">
        <v>85</v>
      </c>
      <c r="F28" s="30">
        <v>289422</v>
      </c>
      <c r="G28" s="32" t="str">
        <f t="shared" si="7"/>
        <v/>
      </c>
      <c r="H28" s="32" t="e">
        <f t="shared" si="8"/>
        <v>#VALUE!</v>
      </c>
      <c r="I28" s="33"/>
      <c r="J28" s="33"/>
      <c r="K28" s="33"/>
      <c r="L28" s="33"/>
      <c r="M28" s="32" t="str">
        <f t="shared" si="9"/>
        <v/>
      </c>
      <c r="N28" s="53" t="str">
        <f t="shared" si="10"/>
        <v/>
      </c>
      <c r="O28" s="32" t="str">
        <f t="shared" si="11"/>
        <v/>
      </c>
      <c r="P28" s="32" t="str">
        <f t="shared" si="12"/>
        <v/>
      </c>
      <c r="Q28" s="35" t="str">
        <f t="shared" si="13"/>
        <v>Mediana</v>
      </c>
      <c r="R28" s="52"/>
      <c r="S28" s="52"/>
    </row>
    <row r="29" spans="1:19" ht="74.650000000000006" customHeight="1" x14ac:dyDescent="0.25">
      <c r="A29" s="36"/>
      <c r="B29" s="30">
        <v>17</v>
      </c>
      <c r="C29" s="52">
        <v>1</v>
      </c>
      <c r="D29" s="30" t="s">
        <v>67</v>
      </c>
      <c r="E29" s="30" t="s">
        <v>86</v>
      </c>
      <c r="F29" s="30">
        <v>241711</v>
      </c>
      <c r="G29" s="32" t="str">
        <f t="shared" si="7"/>
        <v/>
      </c>
      <c r="H29" s="32" t="e">
        <f t="shared" si="8"/>
        <v>#VALUE!</v>
      </c>
      <c r="I29" s="33"/>
      <c r="J29" s="33"/>
      <c r="K29" s="33"/>
      <c r="L29" s="33"/>
      <c r="M29" s="32" t="str">
        <f t="shared" si="9"/>
        <v/>
      </c>
      <c r="N29" s="53" t="str">
        <f t="shared" si="10"/>
        <v/>
      </c>
      <c r="O29" s="32" t="str">
        <f t="shared" si="11"/>
        <v/>
      </c>
      <c r="P29" s="32" t="str">
        <f t="shared" si="12"/>
        <v/>
      </c>
      <c r="Q29" s="35" t="str">
        <f t="shared" si="13"/>
        <v>Mediana</v>
      </c>
      <c r="R29" s="52"/>
      <c r="S29" s="52"/>
    </row>
    <row r="30" spans="1:19" ht="70.900000000000006" customHeight="1" x14ac:dyDescent="0.25">
      <c r="A30" s="36"/>
      <c r="B30" s="30">
        <v>18</v>
      </c>
      <c r="C30" s="52">
        <v>15</v>
      </c>
      <c r="D30" s="30" t="s">
        <v>67</v>
      </c>
      <c r="E30" s="30" t="s">
        <v>87</v>
      </c>
      <c r="F30" s="30">
        <v>331870</v>
      </c>
      <c r="G30" s="32" t="str">
        <f t="shared" si="7"/>
        <v/>
      </c>
      <c r="H30" s="32" t="e">
        <f t="shared" si="8"/>
        <v>#VALUE!</v>
      </c>
      <c r="I30" s="33"/>
      <c r="J30" s="33"/>
      <c r="K30" s="33"/>
      <c r="L30" s="33"/>
      <c r="M30" s="32" t="str">
        <f t="shared" si="9"/>
        <v/>
      </c>
      <c r="N30" s="53" t="str">
        <f t="shared" si="10"/>
        <v/>
      </c>
      <c r="O30" s="32" t="str">
        <f t="shared" si="11"/>
        <v/>
      </c>
      <c r="P30" s="32" t="str">
        <f t="shared" si="12"/>
        <v/>
      </c>
      <c r="Q30" s="35" t="str">
        <f t="shared" si="13"/>
        <v>Mediana</v>
      </c>
      <c r="R30" s="52"/>
      <c r="S30" s="52"/>
    </row>
    <row r="31" spans="1:19" ht="58.5" customHeight="1" x14ac:dyDescent="0.25">
      <c r="A31" s="36"/>
      <c r="B31" s="30">
        <v>19</v>
      </c>
      <c r="C31" s="52">
        <v>17</v>
      </c>
      <c r="D31" s="30" t="s">
        <v>67</v>
      </c>
      <c r="E31" s="30" t="s">
        <v>88</v>
      </c>
      <c r="F31" s="30">
        <v>226824</v>
      </c>
      <c r="G31" s="32" t="str">
        <f t="shared" si="7"/>
        <v/>
      </c>
      <c r="H31" s="32" t="e">
        <f t="shared" si="8"/>
        <v>#VALUE!</v>
      </c>
      <c r="I31" s="33"/>
      <c r="J31" s="33"/>
      <c r="K31" s="33"/>
      <c r="L31" s="33"/>
      <c r="M31" s="32" t="str">
        <f t="shared" si="9"/>
        <v/>
      </c>
      <c r="N31" s="53" t="str">
        <f t="shared" si="10"/>
        <v/>
      </c>
      <c r="O31" s="32" t="str">
        <f t="shared" si="11"/>
        <v/>
      </c>
      <c r="P31" s="32" t="str">
        <f t="shared" si="12"/>
        <v/>
      </c>
      <c r="Q31" s="35" t="str">
        <f t="shared" si="13"/>
        <v>Mediana</v>
      </c>
      <c r="R31" s="52"/>
      <c r="S31" s="52"/>
    </row>
    <row r="32" spans="1:19" ht="142.5" customHeight="1" x14ac:dyDescent="0.25">
      <c r="A32" s="36"/>
      <c r="B32" s="30">
        <v>20</v>
      </c>
      <c r="C32" s="52">
        <v>275</v>
      </c>
      <c r="D32" s="30" t="s">
        <v>67</v>
      </c>
      <c r="E32" s="30" t="s">
        <v>89</v>
      </c>
      <c r="F32" s="30">
        <v>232372</v>
      </c>
      <c r="G32" s="32" t="str">
        <f t="shared" si="7"/>
        <v/>
      </c>
      <c r="H32" s="32" t="e">
        <f t="shared" si="8"/>
        <v>#VALUE!</v>
      </c>
      <c r="I32" s="33"/>
      <c r="J32" s="33"/>
      <c r="K32" s="33"/>
      <c r="L32" s="33"/>
      <c r="M32" s="32" t="str">
        <f t="shared" si="9"/>
        <v/>
      </c>
      <c r="N32" s="53" t="str">
        <f t="shared" si="10"/>
        <v/>
      </c>
      <c r="O32" s="32" t="str">
        <f t="shared" si="11"/>
        <v/>
      </c>
      <c r="P32" s="32" t="str">
        <f t="shared" si="12"/>
        <v/>
      </c>
      <c r="Q32" s="35" t="str">
        <f t="shared" si="13"/>
        <v>Mediana</v>
      </c>
      <c r="R32" s="52"/>
      <c r="S32" s="52"/>
    </row>
    <row r="33" spans="1:19" ht="30" x14ac:dyDescent="0.25">
      <c r="A33" s="36"/>
      <c r="B33" s="30">
        <v>21</v>
      </c>
      <c r="C33" s="52">
        <v>20</v>
      </c>
      <c r="D33" s="30" t="s">
        <v>90</v>
      </c>
      <c r="E33" s="30" t="s">
        <v>91</v>
      </c>
      <c r="F33" s="30">
        <v>296307</v>
      </c>
      <c r="G33" s="32" t="str">
        <f t="shared" si="7"/>
        <v/>
      </c>
      <c r="H33" s="32" t="e">
        <f t="shared" si="8"/>
        <v>#VALUE!</v>
      </c>
      <c r="I33" s="33"/>
      <c r="J33" s="33"/>
      <c r="K33" s="33"/>
      <c r="L33" s="33"/>
      <c r="M33" s="32" t="str">
        <f t="shared" si="9"/>
        <v/>
      </c>
      <c r="N33" s="53" t="str">
        <f t="shared" si="10"/>
        <v/>
      </c>
      <c r="O33" s="32" t="str">
        <f t="shared" si="11"/>
        <v/>
      </c>
      <c r="P33" s="32" t="str">
        <f t="shared" si="12"/>
        <v/>
      </c>
      <c r="Q33" s="35" t="str">
        <f t="shared" si="13"/>
        <v>Mediana</v>
      </c>
      <c r="R33" s="52"/>
      <c r="S33" s="52"/>
    </row>
    <row r="34" spans="1:19" ht="54.95" customHeight="1" x14ac:dyDescent="0.25">
      <c r="A34" s="36"/>
      <c r="B34" s="30">
        <v>22</v>
      </c>
      <c r="C34" s="52">
        <v>110</v>
      </c>
      <c r="D34" s="30" t="s">
        <v>67</v>
      </c>
      <c r="E34" s="30" t="s">
        <v>92</v>
      </c>
      <c r="F34" s="30">
        <v>238550</v>
      </c>
      <c r="G34" s="32" t="str">
        <f t="shared" si="7"/>
        <v/>
      </c>
      <c r="H34" s="32" t="e">
        <f t="shared" si="8"/>
        <v>#VALUE!</v>
      </c>
      <c r="I34" s="33"/>
      <c r="J34" s="33"/>
      <c r="K34" s="33"/>
      <c r="L34" s="33"/>
      <c r="M34" s="32" t="str">
        <f t="shared" si="9"/>
        <v/>
      </c>
      <c r="N34" s="53" t="str">
        <f t="shared" si="10"/>
        <v/>
      </c>
      <c r="O34" s="32" t="str">
        <f t="shared" si="11"/>
        <v/>
      </c>
      <c r="P34" s="32" t="str">
        <f t="shared" si="12"/>
        <v/>
      </c>
      <c r="Q34" s="35" t="str">
        <f t="shared" si="13"/>
        <v>Mediana</v>
      </c>
      <c r="R34" s="52"/>
      <c r="S34" s="52"/>
    </row>
    <row r="35" spans="1:19" ht="122.25" customHeight="1" x14ac:dyDescent="0.25">
      <c r="A35" s="36"/>
      <c r="B35" s="30">
        <v>23</v>
      </c>
      <c r="C35" s="52">
        <v>2</v>
      </c>
      <c r="D35" s="30" t="s">
        <v>67</v>
      </c>
      <c r="E35" s="30" t="s">
        <v>93</v>
      </c>
      <c r="F35" s="30">
        <v>472872</v>
      </c>
      <c r="G35" s="32" t="str">
        <f t="shared" si="7"/>
        <v/>
      </c>
      <c r="H35" s="32" t="e">
        <f t="shared" si="8"/>
        <v>#VALUE!</v>
      </c>
      <c r="I35" s="33"/>
      <c r="J35" s="33"/>
      <c r="K35" s="33"/>
      <c r="L35" s="33"/>
      <c r="M35" s="32" t="str">
        <f t="shared" si="9"/>
        <v/>
      </c>
      <c r="N35" s="53" t="str">
        <f t="shared" si="10"/>
        <v/>
      </c>
      <c r="O35" s="32" t="str">
        <f t="shared" si="11"/>
        <v/>
      </c>
      <c r="P35" s="32" t="str">
        <f t="shared" si="12"/>
        <v/>
      </c>
      <c r="Q35" s="35" t="str">
        <f t="shared" si="13"/>
        <v>Mediana</v>
      </c>
      <c r="R35" s="52"/>
      <c r="S35" s="52"/>
    </row>
    <row r="36" spans="1:19" ht="72" customHeight="1" x14ac:dyDescent="0.25">
      <c r="A36" s="36"/>
      <c r="B36" s="30">
        <v>24</v>
      </c>
      <c r="C36" s="52">
        <v>15</v>
      </c>
      <c r="D36" s="30" t="s">
        <v>67</v>
      </c>
      <c r="E36" s="30" t="s">
        <v>94</v>
      </c>
      <c r="F36" s="30">
        <v>416112</v>
      </c>
      <c r="G36" s="32" t="str">
        <f t="shared" si="7"/>
        <v/>
      </c>
      <c r="H36" s="32" t="e">
        <f t="shared" si="8"/>
        <v>#VALUE!</v>
      </c>
      <c r="I36" s="33"/>
      <c r="J36" s="33"/>
      <c r="K36" s="33"/>
      <c r="L36" s="33"/>
      <c r="M36" s="32" t="str">
        <f t="shared" si="9"/>
        <v/>
      </c>
      <c r="N36" s="53" t="str">
        <f t="shared" si="10"/>
        <v/>
      </c>
      <c r="O36" s="32" t="str">
        <f t="shared" si="11"/>
        <v/>
      </c>
      <c r="P36" s="32" t="str">
        <f t="shared" si="12"/>
        <v/>
      </c>
      <c r="Q36" s="35" t="str">
        <f t="shared" si="13"/>
        <v>Mediana</v>
      </c>
      <c r="R36" s="52"/>
      <c r="S36" s="52"/>
    </row>
    <row r="37" spans="1:19" ht="74.25" customHeight="1" x14ac:dyDescent="0.25">
      <c r="A37" s="36"/>
      <c r="B37" s="30">
        <v>25</v>
      </c>
      <c r="C37" s="52">
        <v>6</v>
      </c>
      <c r="D37" s="30" t="s">
        <v>67</v>
      </c>
      <c r="E37" s="30" t="s">
        <v>95</v>
      </c>
      <c r="F37" s="30">
        <v>382312</v>
      </c>
      <c r="G37" s="32" t="str">
        <f t="shared" si="7"/>
        <v/>
      </c>
      <c r="H37" s="32" t="e">
        <f t="shared" si="8"/>
        <v>#VALUE!</v>
      </c>
      <c r="I37" s="33"/>
      <c r="J37" s="33"/>
      <c r="K37" s="33"/>
      <c r="L37" s="33"/>
      <c r="M37" s="32" t="str">
        <f t="shared" si="9"/>
        <v/>
      </c>
      <c r="N37" s="53" t="str">
        <f t="shared" si="10"/>
        <v/>
      </c>
      <c r="O37" s="32" t="str">
        <f t="shared" si="11"/>
        <v/>
      </c>
      <c r="P37" s="32" t="str">
        <f t="shared" si="12"/>
        <v/>
      </c>
      <c r="Q37" s="35" t="str">
        <f t="shared" si="13"/>
        <v>Mediana</v>
      </c>
      <c r="R37" s="52"/>
      <c r="S37" s="52"/>
    </row>
    <row r="38" spans="1:19" ht="82.15" customHeight="1" x14ac:dyDescent="0.25">
      <c r="A38" s="36"/>
      <c r="B38" s="30">
        <v>26</v>
      </c>
      <c r="C38" s="52">
        <v>200</v>
      </c>
      <c r="D38" s="30" t="s">
        <v>67</v>
      </c>
      <c r="E38" s="30" t="s">
        <v>96</v>
      </c>
      <c r="F38" s="30">
        <v>396308</v>
      </c>
      <c r="G38" s="32" t="str">
        <f t="shared" si="7"/>
        <v/>
      </c>
      <c r="H38" s="32" t="e">
        <f t="shared" si="8"/>
        <v>#VALUE!</v>
      </c>
      <c r="I38" s="33"/>
      <c r="J38" s="33"/>
      <c r="K38" s="33"/>
      <c r="L38" s="33"/>
      <c r="M38" s="32" t="str">
        <f t="shared" si="9"/>
        <v/>
      </c>
      <c r="N38" s="53" t="str">
        <f t="shared" si="10"/>
        <v/>
      </c>
      <c r="O38" s="32" t="str">
        <f t="shared" si="11"/>
        <v/>
      </c>
      <c r="P38" s="32" t="str">
        <f t="shared" si="12"/>
        <v/>
      </c>
      <c r="Q38" s="35" t="str">
        <f t="shared" si="13"/>
        <v>Mediana</v>
      </c>
      <c r="R38" s="52"/>
      <c r="S38" s="52"/>
    </row>
    <row r="39" spans="1:19" ht="107.25" customHeight="1" x14ac:dyDescent="0.25">
      <c r="A39" s="36"/>
      <c r="B39" s="30">
        <v>27</v>
      </c>
      <c r="C39" s="54">
        <v>40</v>
      </c>
      <c r="D39" s="30" t="s">
        <v>67</v>
      </c>
      <c r="E39" s="30" t="s">
        <v>97</v>
      </c>
      <c r="F39" s="30">
        <v>446184</v>
      </c>
      <c r="G39" s="32" t="str">
        <f t="shared" si="7"/>
        <v/>
      </c>
      <c r="H39" s="32" t="e">
        <f t="shared" si="8"/>
        <v>#VALUE!</v>
      </c>
      <c r="I39" s="33"/>
      <c r="J39" s="33"/>
      <c r="K39" s="33"/>
      <c r="L39" s="33"/>
      <c r="M39" s="32" t="str">
        <f t="shared" si="9"/>
        <v/>
      </c>
      <c r="N39" s="53" t="str">
        <f t="shared" si="10"/>
        <v/>
      </c>
      <c r="O39" s="32" t="str">
        <f t="shared" si="11"/>
        <v/>
      </c>
      <c r="P39" s="32" t="str">
        <f t="shared" si="12"/>
        <v/>
      </c>
      <c r="Q39" s="35" t="str">
        <f t="shared" si="13"/>
        <v>Mediana</v>
      </c>
      <c r="R39" s="52"/>
      <c r="S39" s="52"/>
    </row>
    <row r="40" spans="1:19" ht="69.95" customHeight="1" x14ac:dyDescent="0.25">
      <c r="A40" s="36"/>
      <c r="B40" s="30">
        <v>28</v>
      </c>
      <c r="C40" s="52">
        <v>40</v>
      </c>
      <c r="D40" s="30" t="s">
        <v>98</v>
      </c>
      <c r="E40" s="30" t="s">
        <v>99</v>
      </c>
      <c r="F40" s="30">
        <v>418433</v>
      </c>
      <c r="G40" s="32" t="str">
        <f t="shared" si="7"/>
        <v/>
      </c>
      <c r="H40" s="32" t="e">
        <f t="shared" si="8"/>
        <v>#VALUE!</v>
      </c>
      <c r="I40" s="33"/>
      <c r="J40" s="33"/>
      <c r="K40" s="33"/>
      <c r="L40" s="33"/>
      <c r="M40" s="32" t="str">
        <f t="shared" si="9"/>
        <v/>
      </c>
      <c r="N40" s="53" t="str">
        <f t="shared" si="10"/>
        <v/>
      </c>
      <c r="O40" s="32" t="str">
        <f t="shared" si="11"/>
        <v/>
      </c>
      <c r="P40" s="32" t="str">
        <f t="shared" si="12"/>
        <v/>
      </c>
      <c r="Q40" s="35" t="str">
        <f t="shared" si="13"/>
        <v>Mediana</v>
      </c>
      <c r="R40" s="52"/>
      <c r="S40" s="52"/>
    </row>
    <row r="41" spans="1:19" ht="72.75" customHeight="1" x14ac:dyDescent="0.25">
      <c r="A41" s="36"/>
      <c r="B41" s="30">
        <v>29</v>
      </c>
      <c r="C41" s="52">
        <v>50</v>
      </c>
      <c r="D41" s="30" t="s">
        <v>98</v>
      </c>
      <c r="E41" s="30" t="s">
        <v>100</v>
      </c>
      <c r="F41" s="30">
        <v>228524</v>
      </c>
      <c r="G41" s="32" t="str">
        <f t="shared" si="7"/>
        <v/>
      </c>
      <c r="H41" s="32" t="e">
        <f t="shared" si="8"/>
        <v>#VALUE!</v>
      </c>
      <c r="I41" s="33"/>
      <c r="J41" s="33"/>
      <c r="K41" s="33"/>
      <c r="L41" s="33"/>
      <c r="M41" s="32" t="str">
        <f t="shared" si="9"/>
        <v/>
      </c>
      <c r="N41" s="53" t="str">
        <f t="shared" si="10"/>
        <v/>
      </c>
      <c r="O41" s="32" t="str">
        <f t="shared" si="11"/>
        <v/>
      </c>
      <c r="P41" s="32" t="str">
        <f t="shared" si="12"/>
        <v/>
      </c>
      <c r="Q41" s="35" t="str">
        <f t="shared" si="13"/>
        <v>Mediana</v>
      </c>
      <c r="R41" s="52"/>
      <c r="S41" s="52"/>
    </row>
    <row r="42" spans="1:19" ht="85.9" customHeight="1" x14ac:dyDescent="0.25">
      <c r="A42" s="36"/>
      <c r="B42" s="30">
        <v>30</v>
      </c>
      <c r="C42" s="52">
        <v>50</v>
      </c>
      <c r="D42" s="30" t="s">
        <v>101</v>
      </c>
      <c r="E42" s="30" t="s">
        <v>102</v>
      </c>
      <c r="F42" s="30">
        <v>436328</v>
      </c>
      <c r="G42" s="32" t="str">
        <f t="shared" si="7"/>
        <v/>
      </c>
      <c r="H42" s="32" t="e">
        <f t="shared" si="8"/>
        <v>#VALUE!</v>
      </c>
      <c r="I42" s="33"/>
      <c r="J42" s="33"/>
      <c r="K42" s="33"/>
      <c r="L42" s="33"/>
      <c r="M42" s="32" t="str">
        <f t="shared" si="9"/>
        <v/>
      </c>
      <c r="N42" s="53" t="str">
        <f t="shared" si="10"/>
        <v/>
      </c>
      <c r="O42" s="32" t="str">
        <f t="shared" si="11"/>
        <v/>
      </c>
      <c r="P42" s="32" t="str">
        <f t="shared" si="12"/>
        <v/>
      </c>
      <c r="Q42" s="35" t="str">
        <f t="shared" si="13"/>
        <v>Mediana</v>
      </c>
      <c r="R42" s="52"/>
      <c r="S42" s="52"/>
    </row>
    <row r="43" spans="1:19" ht="91.35" customHeight="1" x14ac:dyDescent="0.25">
      <c r="A43" s="36"/>
      <c r="B43" s="30">
        <v>31</v>
      </c>
      <c r="C43" s="52">
        <v>75</v>
      </c>
      <c r="D43" s="30" t="s">
        <v>67</v>
      </c>
      <c r="E43" s="30" t="s">
        <v>103</v>
      </c>
      <c r="F43" s="30">
        <v>234406</v>
      </c>
      <c r="G43" s="32" t="str">
        <f t="shared" si="7"/>
        <v/>
      </c>
      <c r="H43" s="32" t="e">
        <f t="shared" si="8"/>
        <v>#VALUE!</v>
      </c>
      <c r="I43" s="33"/>
      <c r="J43" s="33"/>
      <c r="K43" s="33"/>
      <c r="L43" s="33"/>
      <c r="M43" s="32" t="str">
        <f t="shared" si="9"/>
        <v/>
      </c>
      <c r="N43" s="53" t="str">
        <f t="shared" si="10"/>
        <v/>
      </c>
      <c r="O43" s="32" t="str">
        <f t="shared" si="11"/>
        <v/>
      </c>
      <c r="P43" s="32" t="str">
        <f t="shared" si="12"/>
        <v/>
      </c>
      <c r="Q43" s="35" t="str">
        <f t="shared" si="13"/>
        <v>Mediana</v>
      </c>
      <c r="R43" s="52"/>
      <c r="S43" s="52"/>
    </row>
    <row r="44" spans="1:19" ht="89.65" customHeight="1" x14ac:dyDescent="0.25">
      <c r="A44" s="36"/>
      <c r="B44" s="30">
        <v>32</v>
      </c>
      <c r="C44" s="52">
        <v>5</v>
      </c>
      <c r="D44" s="30" t="s">
        <v>67</v>
      </c>
      <c r="E44" s="30" t="s">
        <v>104</v>
      </c>
      <c r="F44" s="30">
        <v>421697</v>
      </c>
      <c r="G44" s="32" t="str">
        <f t="shared" si="7"/>
        <v/>
      </c>
      <c r="H44" s="32" t="e">
        <f t="shared" si="8"/>
        <v>#VALUE!</v>
      </c>
      <c r="I44" s="33"/>
      <c r="J44" s="33"/>
      <c r="K44" s="33"/>
      <c r="L44" s="33"/>
      <c r="M44" s="32" t="str">
        <f t="shared" si="9"/>
        <v/>
      </c>
      <c r="N44" s="53" t="str">
        <f t="shared" si="10"/>
        <v/>
      </c>
      <c r="O44" s="32" t="str">
        <f t="shared" si="11"/>
        <v/>
      </c>
      <c r="P44" s="32" t="str">
        <f t="shared" si="12"/>
        <v/>
      </c>
      <c r="Q44" s="35" t="str">
        <f t="shared" si="13"/>
        <v>Mediana</v>
      </c>
      <c r="R44" s="52"/>
      <c r="S44" s="52"/>
    </row>
    <row r="45" spans="1:19" ht="76.5" customHeight="1" x14ac:dyDescent="0.25">
      <c r="A45" s="36"/>
      <c r="B45" s="30">
        <v>33</v>
      </c>
      <c r="C45" s="52">
        <v>1</v>
      </c>
      <c r="D45" s="30" t="s">
        <v>67</v>
      </c>
      <c r="E45" s="30" t="s">
        <v>105</v>
      </c>
      <c r="F45" s="30">
        <v>213883</v>
      </c>
      <c r="G45" s="32" t="str">
        <f t="shared" si="7"/>
        <v/>
      </c>
      <c r="H45" s="32" t="e">
        <f t="shared" si="8"/>
        <v>#VALUE!</v>
      </c>
      <c r="I45" s="33"/>
      <c r="J45" s="33"/>
      <c r="K45" s="33"/>
      <c r="L45" s="33"/>
      <c r="M45" s="32" t="str">
        <f t="shared" si="9"/>
        <v/>
      </c>
      <c r="N45" s="53" t="str">
        <f t="shared" si="10"/>
        <v/>
      </c>
      <c r="O45" s="32" t="str">
        <f t="shared" si="11"/>
        <v/>
      </c>
      <c r="P45" s="32" t="str">
        <f t="shared" si="12"/>
        <v/>
      </c>
      <c r="Q45" s="35" t="str">
        <f t="shared" si="13"/>
        <v>Mediana</v>
      </c>
      <c r="R45" s="52"/>
      <c r="S45" s="52"/>
    </row>
    <row r="46" spans="1:19" ht="71.849999999999994" customHeight="1" x14ac:dyDescent="0.25">
      <c r="A46" s="36"/>
      <c r="B46" s="30">
        <v>34</v>
      </c>
      <c r="C46" s="52">
        <v>1</v>
      </c>
      <c r="D46" s="30" t="s">
        <v>67</v>
      </c>
      <c r="E46" s="30" t="s">
        <v>106</v>
      </c>
      <c r="F46" s="30">
        <v>268235</v>
      </c>
      <c r="G46" s="32" t="str">
        <f t="shared" si="7"/>
        <v/>
      </c>
      <c r="H46" s="32" t="e">
        <f t="shared" si="8"/>
        <v>#VALUE!</v>
      </c>
      <c r="I46" s="33"/>
      <c r="J46" s="33"/>
      <c r="K46" s="33"/>
      <c r="L46" s="33"/>
      <c r="M46" s="32" t="str">
        <f t="shared" si="9"/>
        <v/>
      </c>
      <c r="N46" s="53" t="str">
        <f t="shared" si="10"/>
        <v/>
      </c>
      <c r="O46" s="32" t="str">
        <f t="shared" si="11"/>
        <v/>
      </c>
      <c r="P46" s="32" t="str">
        <f t="shared" si="12"/>
        <v/>
      </c>
      <c r="Q46" s="35" t="str">
        <f t="shared" si="13"/>
        <v>Mediana</v>
      </c>
      <c r="R46" s="54"/>
      <c r="S46" s="54"/>
    </row>
    <row r="47" spans="1:19" ht="92.25" customHeight="1" x14ac:dyDescent="0.25">
      <c r="A47" s="36"/>
      <c r="B47" s="30">
        <v>35</v>
      </c>
      <c r="C47" s="52">
        <v>1</v>
      </c>
      <c r="D47" s="30" t="s">
        <v>67</v>
      </c>
      <c r="E47" s="30" t="s">
        <v>108</v>
      </c>
      <c r="F47" s="30">
        <v>330510</v>
      </c>
      <c r="G47" s="32" t="str">
        <f t="shared" si="7"/>
        <v/>
      </c>
      <c r="H47" s="32" t="e">
        <f t="shared" si="8"/>
        <v>#VALUE!</v>
      </c>
      <c r="I47" s="33"/>
      <c r="J47" s="33"/>
      <c r="K47" s="33"/>
      <c r="L47" s="33"/>
      <c r="M47" s="32" t="str">
        <f t="shared" si="9"/>
        <v/>
      </c>
      <c r="N47" s="53" t="str">
        <f t="shared" si="10"/>
        <v/>
      </c>
      <c r="O47" s="32" t="str">
        <f t="shared" si="11"/>
        <v/>
      </c>
      <c r="P47" s="32" t="str">
        <f t="shared" si="12"/>
        <v/>
      </c>
      <c r="Q47" s="35" t="str">
        <f t="shared" si="13"/>
        <v>Mediana</v>
      </c>
      <c r="R47" s="52"/>
      <c r="S47" s="52"/>
    </row>
    <row r="48" spans="1:19" ht="77.25" customHeight="1" x14ac:dyDescent="0.25">
      <c r="A48" s="36"/>
      <c r="B48" s="30">
        <v>36</v>
      </c>
      <c r="C48" s="30">
        <v>1</v>
      </c>
      <c r="D48" s="30" t="s">
        <v>67</v>
      </c>
      <c r="E48" s="30" t="s">
        <v>109</v>
      </c>
      <c r="F48" s="30">
        <v>476181</v>
      </c>
      <c r="G48" s="32" t="str">
        <f t="shared" si="7"/>
        <v/>
      </c>
      <c r="H48" s="32" t="e">
        <f t="shared" si="8"/>
        <v>#VALUE!</v>
      </c>
      <c r="I48" s="33"/>
      <c r="J48" s="33"/>
      <c r="K48" s="33"/>
      <c r="L48" s="33"/>
      <c r="M48" s="32" t="str">
        <f t="shared" si="9"/>
        <v/>
      </c>
      <c r="N48" s="53" t="str">
        <f t="shared" si="10"/>
        <v/>
      </c>
      <c r="O48" s="32" t="str">
        <f t="shared" si="11"/>
        <v/>
      </c>
      <c r="P48" s="32" t="str">
        <f t="shared" si="12"/>
        <v/>
      </c>
      <c r="Q48" s="35" t="str">
        <f t="shared" si="13"/>
        <v>Mediana</v>
      </c>
      <c r="R48" s="52"/>
      <c r="S48" s="52"/>
    </row>
    <row r="49" spans="1:19" ht="87" customHeight="1" x14ac:dyDescent="0.25">
      <c r="A49" s="36"/>
      <c r="B49" s="30">
        <v>37</v>
      </c>
      <c r="C49" s="55">
        <v>5</v>
      </c>
      <c r="D49" s="30" t="s">
        <v>67</v>
      </c>
      <c r="E49" s="30" t="s">
        <v>110</v>
      </c>
      <c r="F49" s="30">
        <v>452370</v>
      </c>
      <c r="G49" s="32" t="str">
        <f t="shared" si="7"/>
        <v/>
      </c>
      <c r="H49" s="32" t="e">
        <f t="shared" si="8"/>
        <v>#VALUE!</v>
      </c>
      <c r="I49" s="33"/>
      <c r="J49" s="33"/>
      <c r="K49" s="33"/>
      <c r="L49" s="33"/>
      <c r="M49" s="32" t="str">
        <f t="shared" si="9"/>
        <v/>
      </c>
      <c r="N49" s="53" t="str">
        <f t="shared" si="10"/>
        <v/>
      </c>
      <c r="O49" s="32" t="str">
        <f t="shared" si="11"/>
        <v/>
      </c>
      <c r="P49" s="32" t="str">
        <f t="shared" si="12"/>
        <v/>
      </c>
      <c r="Q49" s="35" t="str">
        <f t="shared" si="13"/>
        <v>Mediana</v>
      </c>
      <c r="R49" s="52"/>
      <c r="S49" s="52"/>
    </row>
    <row r="50" spans="1:19" ht="98.25" customHeight="1" x14ac:dyDescent="0.25">
      <c r="A50" s="36"/>
      <c r="B50" s="30">
        <v>38</v>
      </c>
      <c r="C50" s="30">
        <v>1</v>
      </c>
      <c r="D50" s="30" t="s">
        <v>67</v>
      </c>
      <c r="E50" s="30" t="s">
        <v>111</v>
      </c>
      <c r="F50" s="30">
        <v>370530</v>
      </c>
      <c r="G50" s="32" t="str">
        <f t="shared" si="7"/>
        <v/>
      </c>
      <c r="H50" s="32" t="e">
        <f t="shared" si="8"/>
        <v>#VALUE!</v>
      </c>
      <c r="I50" s="33"/>
      <c r="J50" s="33"/>
      <c r="K50" s="33"/>
      <c r="L50" s="33"/>
      <c r="M50" s="32" t="str">
        <f t="shared" si="9"/>
        <v/>
      </c>
      <c r="N50" s="53" t="str">
        <f t="shared" si="10"/>
        <v/>
      </c>
      <c r="O50" s="32" t="str">
        <f t="shared" si="11"/>
        <v/>
      </c>
      <c r="P50" s="32" t="str">
        <f t="shared" si="12"/>
        <v/>
      </c>
      <c r="Q50" s="35" t="str">
        <f t="shared" si="13"/>
        <v>Mediana</v>
      </c>
      <c r="R50" s="52"/>
      <c r="S50" s="52"/>
    </row>
    <row r="51" spans="1:19" ht="74.25" customHeight="1" x14ac:dyDescent="0.25">
      <c r="A51" s="36"/>
      <c r="B51" s="30">
        <v>39</v>
      </c>
      <c r="C51" s="30">
        <v>1</v>
      </c>
      <c r="D51" s="30" t="s">
        <v>67</v>
      </c>
      <c r="E51" s="30" t="s">
        <v>112</v>
      </c>
      <c r="F51" s="30">
        <v>240286</v>
      </c>
      <c r="G51" s="32" t="str">
        <f t="shared" si="7"/>
        <v/>
      </c>
      <c r="H51" s="32" t="e">
        <f t="shared" si="8"/>
        <v>#VALUE!</v>
      </c>
      <c r="I51" s="33"/>
      <c r="J51" s="33"/>
      <c r="K51" s="33"/>
      <c r="L51" s="33"/>
      <c r="M51" s="32" t="str">
        <f t="shared" si="9"/>
        <v/>
      </c>
      <c r="N51" s="53" t="str">
        <f t="shared" si="10"/>
        <v/>
      </c>
      <c r="O51" s="32" t="str">
        <f t="shared" si="11"/>
        <v/>
      </c>
      <c r="P51" s="32" t="str">
        <f t="shared" si="12"/>
        <v/>
      </c>
      <c r="Q51" s="35" t="str">
        <f t="shared" si="13"/>
        <v>Mediana</v>
      </c>
      <c r="R51" s="52"/>
      <c r="S51" s="52"/>
    </row>
    <row r="52" spans="1:19" ht="63.75" customHeight="1" x14ac:dyDescent="0.25">
      <c r="A52" s="36"/>
      <c r="B52" s="30">
        <v>40</v>
      </c>
      <c r="C52" s="30">
        <v>3</v>
      </c>
      <c r="D52" s="30" t="s">
        <v>67</v>
      </c>
      <c r="E52" s="30" t="s">
        <v>113</v>
      </c>
      <c r="F52" s="30">
        <v>224114</v>
      </c>
      <c r="G52" s="32" t="str">
        <f t="shared" si="7"/>
        <v/>
      </c>
      <c r="H52" s="32" t="e">
        <f t="shared" si="8"/>
        <v>#VALUE!</v>
      </c>
      <c r="I52" s="33"/>
      <c r="J52" s="33"/>
      <c r="K52" s="33"/>
      <c r="L52" s="33"/>
      <c r="M52" s="32" t="str">
        <f t="shared" si="9"/>
        <v/>
      </c>
      <c r="N52" s="53" t="str">
        <f t="shared" si="10"/>
        <v/>
      </c>
      <c r="O52" s="32" t="str">
        <f t="shared" si="11"/>
        <v/>
      </c>
      <c r="P52" s="32" t="str">
        <f t="shared" si="12"/>
        <v/>
      </c>
      <c r="Q52" s="35" t="str">
        <f t="shared" si="13"/>
        <v>Mediana</v>
      </c>
      <c r="R52" s="52"/>
      <c r="S52" s="52"/>
    </row>
    <row r="53" spans="1:19" ht="72.75" customHeight="1" x14ac:dyDescent="0.25">
      <c r="A53" s="36"/>
      <c r="B53" s="30">
        <v>41</v>
      </c>
      <c r="C53" s="30">
        <v>2</v>
      </c>
      <c r="D53" s="30" t="s">
        <v>67</v>
      </c>
      <c r="E53" s="30" t="s">
        <v>114</v>
      </c>
      <c r="F53" s="30">
        <v>215184</v>
      </c>
      <c r="G53" s="32" t="str">
        <f t="shared" si="7"/>
        <v/>
      </c>
      <c r="H53" s="32" t="e">
        <f t="shared" si="8"/>
        <v>#VALUE!</v>
      </c>
      <c r="I53" s="33"/>
      <c r="J53" s="33"/>
      <c r="K53" s="33"/>
      <c r="L53" s="33"/>
      <c r="M53" s="32" t="str">
        <f t="shared" si="9"/>
        <v/>
      </c>
      <c r="N53" s="53" t="str">
        <f t="shared" si="10"/>
        <v/>
      </c>
      <c r="O53" s="32" t="str">
        <f t="shared" si="11"/>
        <v/>
      </c>
      <c r="P53" s="32" t="str">
        <f t="shared" si="12"/>
        <v/>
      </c>
      <c r="Q53" s="35" t="str">
        <f t="shared" si="13"/>
        <v>Mediana</v>
      </c>
      <c r="R53" s="52"/>
      <c r="S53" s="52"/>
    </row>
    <row r="54" spans="1:19" ht="98.25" customHeight="1" x14ac:dyDescent="0.25">
      <c r="A54" s="36"/>
      <c r="B54" s="30">
        <v>42</v>
      </c>
      <c r="C54" s="30">
        <v>1</v>
      </c>
      <c r="D54" s="30" t="s">
        <v>67</v>
      </c>
      <c r="E54" s="30" t="s">
        <v>115</v>
      </c>
      <c r="F54" s="30">
        <v>216741</v>
      </c>
      <c r="G54" s="32" t="str">
        <f t="shared" si="7"/>
        <v/>
      </c>
      <c r="H54" s="32" t="e">
        <f t="shared" si="8"/>
        <v>#VALUE!</v>
      </c>
      <c r="I54" s="33"/>
      <c r="J54" s="33"/>
      <c r="K54" s="33"/>
      <c r="L54" s="33"/>
      <c r="M54" s="32" t="str">
        <f t="shared" si="9"/>
        <v/>
      </c>
      <c r="N54" s="53" t="str">
        <f t="shared" si="10"/>
        <v/>
      </c>
      <c r="O54" s="32" t="str">
        <f t="shared" si="11"/>
        <v/>
      </c>
      <c r="P54" s="32" t="str">
        <f t="shared" si="12"/>
        <v/>
      </c>
      <c r="Q54" s="35" t="str">
        <f t="shared" si="13"/>
        <v>Mediana</v>
      </c>
      <c r="R54" s="52"/>
      <c r="S54" s="52"/>
    </row>
    <row r="55" spans="1:19" ht="81.75" customHeight="1" x14ac:dyDescent="0.25">
      <c r="A55" s="36"/>
      <c r="B55" s="30">
        <v>43</v>
      </c>
      <c r="C55" s="30">
        <v>4</v>
      </c>
      <c r="D55" s="30" t="s">
        <v>67</v>
      </c>
      <c r="E55" s="30" t="s">
        <v>116</v>
      </c>
      <c r="F55" s="30">
        <v>237426</v>
      </c>
      <c r="G55" s="32" t="str">
        <f t="shared" si="7"/>
        <v/>
      </c>
      <c r="H55" s="32" t="e">
        <f t="shared" si="8"/>
        <v>#VALUE!</v>
      </c>
      <c r="I55" s="33"/>
      <c r="J55" s="33"/>
      <c r="K55" s="33"/>
      <c r="L55" s="33"/>
      <c r="M55" s="32" t="str">
        <f t="shared" si="9"/>
        <v/>
      </c>
      <c r="N55" s="53" t="str">
        <f t="shared" si="10"/>
        <v/>
      </c>
      <c r="O55" s="32" t="str">
        <f t="shared" si="11"/>
        <v/>
      </c>
      <c r="P55" s="32" t="str">
        <f t="shared" si="12"/>
        <v/>
      </c>
      <c r="Q55" s="35" t="str">
        <f t="shared" si="13"/>
        <v>Mediana</v>
      </c>
      <c r="R55" s="52"/>
      <c r="S55" s="52"/>
    </row>
    <row r="56" spans="1:19" ht="106.5" customHeight="1" x14ac:dyDescent="0.25">
      <c r="A56" s="36"/>
      <c r="B56" s="30">
        <v>44</v>
      </c>
      <c r="C56" s="30">
        <v>1</v>
      </c>
      <c r="D56" s="30" t="s">
        <v>117</v>
      </c>
      <c r="E56" s="30" t="s">
        <v>118</v>
      </c>
      <c r="F56" s="30">
        <v>455722</v>
      </c>
      <c r="G56" s="32" t="str">
        <f t="shared" si="7"/>
        <v/>
      </c>
      <c r="H56" s="32" t="e">
        <f t="shared" si="8"/>
        <v>#VALUE!</v>
      </c>
      <c r="I56" s="33"/>
      <c r="J56" s="33"/>
      <c r="K56" s="33"/>
      <c r="L56" s="33"/>
      <c r="M56" s="32" t="str">
        <f t="shared" si="9"/>
        <v/>
      </c>
      <c r="N56" s="53" t="str">
        <f t="shared" si="10"/>
        <v/>
      </c>
      <c r="O56" s="32" t="str">
        <f t="shared" si="11"/>
        <v/>
      </c>
      <c r="P56" s="32" t="str">
        <f t="shared" si="12"/>
        <v/>
      </c>
      <c r="Q56" s="35" t="str">
        <f t="shared" si="13"/>
        <v>Mediana</v>
      </c>
      <c r="R56" s="52"/>
      <c r="S56" s="52"/>
    </row>
    <row r="57" spans="1:19" ht="83.25" customHeight="1" x14ac:dyDescent="0.25">
      <c r="A57" s="36"/>
      <c r="B57" s="30">
        <v>45</v>
      </c>
      <c r="C57" s="30">
        <v>1</v>
      </c>
      <c r="D57" s="30" t="s">
        <v>67</v>
      </c>
      <c r="E57" s="30" t="s">
        <v>119</v>
      </c>
      <c r="F57" s="30">
        <v>377500</v>
      </c>
      <c r="G57" s="32" t="str">
        <f t="shared" si="7"/>
        <v/>
      </c>
      <c r="H57" s="32" t="e">
        <f t="shared" si="8"/>
        <v>#VALUE!</v>
      </c>
      <c r="I57" s="33"/>
      <c r="J57" s="33"/>
      <c r="K57" s="33"/>
      <c r="L57" s="33"/>
      <c r="M57" s="32" t="str">
        <f t="shared" si="9"/>
        <v/>
      </c>
      <c r="N57" s="53" t="str">
        <f t="shared" si="10"/>
        <v/>
      </c>
      <c r="O57" s="32" t="str">
        <f t="shared" si="11"/>
        <v/>
      </c>
      <c r="P57" s="32" t="str">
        <f t="shared" si="12"/>
        <v/>
      </c>
      <c r="Q57" s="35" t="str">
        <f t="shared" si="13"/>
        <v>Mediana</v>
      </c>
      <c r="R57" s="52"/>
      <c r="S57" s="52"/>
    </row>
    <row r="58" spans="1:19" ht="107.25" customHeight="1" x14ac:dyDescent="0.25">
      <c r="A58" s="36"/>
      <c r="B58" s="30">
        <v>46</v>
      </c>
      <c r="C58" s="30">
        <v>1</v>
      </c>
      <c r="D58" s="30" t="s">
        <v>67</v>
      </c>
      <c r="E58" s="30" t="s">
        <v>120</v>
      </c>
      <c r="F58" s="30">
        <v>249585</v>
      </c>
      <c r="G58" s="32" t="str">
        <f t="shared" si="7"/>
        <v/>
      </c>
      <c r="H58" s="32" t="e">
        <f t="shared" si="8"/>
        <v>#VALUE!</v>
      </c>
      <c r="I58" s="33"/>
      <c r="J58" s="33"/>
      <c r="K58" s="33"/>
      <c r="L58" s="33"/>
      <c r="M58" s="32" t="str">
        <f t="shared" si="9"/>
        <v/>
      </c>
      <c r="N58" s="53" t="str">
        <f t="shared" si="10"/>
        <v/>
      </c>
      <c r="O58" s="32" t="str">
        <f t="shared" si="11"/>
        <v/>
      </c>
      <c r="P58" s="32" t="str">
        <f t="shared" si="12"/>
        <v/>
      </c>
      <c r="Q58" s="35" t="str">
        <f t="shared" si="13"/>
        <v>Mediana</v>
      </c>
      <c r="R58" s="52"/>
      <c r="S58" s="52"/>
    </row>
    <row r="59" spans="1:19" ht="111.75" customHeight="1" x14ac:dyDescent="0.25">
      <c r="A59" s="36"/>
      <c r="B59" s="30">
        <v>47</v>
      </c>
      <c r="C59" s="30">
        <v>1</v>
      </c>
      <c r="D59" s="30" t="s">
        <v>67</v>
      </c>
      <c r="E59" s="30" t="s">
        <v>121</v>
      </c>
      <c r="F59" s="30">
        <v>466631</v>
      </c>
      <c r="G59" s="32" t="str">
        <f t="shared" si="7"/>
        <v/>
      </c>
      <c r="H59" s="32" t="e">
        <f t="shared" si="8"/>
        <v>#VALUE!</v>
      </c>
      <c r="I59" s="33"/>
      <c r="J59" s="33"/>
      <c r="K59" s="33"/>
      <c r="L59" s="33"/>
      <c r="M59" s="32" t="str">
        <f t="shared" si="9"/>
        <v/>
      </c>
      <c r="N59" s="53" t="str">
        <f t="shared" si="10"/>
        <v/>
      </c>
      <c r="O59" s="32" t="str">
        <f t="shared" si="11"/>
        <v/>
      </c>
      <c r="P59" s="32" t="str">
        <f t="shared" si="12"/>
        <v/>
      </c>
      <c r="Q59" s="35" t="str">
        <f t="shared" si="13"/>
        <v>Mediana</v>
      </c>
      <c r="R59" s="52"/>
      <c r="S59" s="52"/>
    </row>
    <row r="60" spans="1:19" ht="66.75" customHeight="1" x14ac:dyDescent="0.25">
      <c r="A60" s="36"/>
      <c r="B60" s="30">
        <v>48</v>
      </c>
      <c r="C60" s="30">
        <v>1</v>
      </c>
      <c r="D60" s="30" t="s">
        <v>67</v>
      </c>
      <c r="E60" s="30" t="s">
        <v>122</v>
      </c>
      <c r="F60" s="30">
        <v>603268</v>
      </c>
      <c r="G60" s="32" t="str">
        <f t="shared" si="7"/>
        <v/>
      </c>
      <c r="H60" s="32" t="e">
        <f t="shared" si="8"/>
        <v>#VALUE!</v>
      </c>
      <c r="I60" s="33"/>
      <c r="J60" s="33"/>
      <c r="K60" s="33"/>
      <c r="L60" s="33"/>
      <c r="M60" s="32" t="str">
        <f t="shared" si="9"/>
        <v/>
      </c>
      <c r="N60" s="53" t="str">
        <f t="shared" si="10"/>
        <v/>
      </c>
      <c r="O60" s="32" t="str">
        <f t="shared" si="11"/>
        <v/>
      </c>
      <c r="P60" s="32" t="str">
        <f t="shared" si="12"/>
        <v/>
      </c>
      <c r="Q60" s="35" t="str">
        <f t="shared" si="13"/>
        <v>Mediana</v>
      </c>
      <c r="R60" s="52"/>
      <c r="S60" s="52"/>
    </row>
    <row r="61" spans="1:19" ht="155.25" customHeight="1" x14ac:dyDescent="0.25">
      <c r="A61" s="36"/>
      <c r="B61" s="30">
        <v>49</v>
      </c>
      <c r="C61" s="30">
        <v>1</v>
      </c>
      <c r="D61" s="30" t="s">
        <v>67</v>
      </c>
      <c r="E61" s="30" t="s">
        <v>123</v>
      </c>
      <c r="F61" s="30">
        <v>310853</v>
      </c>
      <c r="G61" s="32" t="str">
        <f t="shared" si="7"/>
        <v/>
      </c>
      <c r="H61" s="32" t="e">
        <f t="shared" si="8"/>
        <v>#VALUE!</v>
      </c>
      <c r="I61" s="33"/>
      <c r="J61" s="33"/>
      <c r="K61" s="33"/>
      <c r="L61" s="33"/>
      <c r="M61" s="32" t="str">
        <f t="shared" si="9"/>
        <v/>
      </c>
      <c r="N61" s="53" t="str">
        <f t="shared" si="10"/>
        <v/>
      </c>
      <c r="O61" s="32" t="str">
        <f t="shared" si="11"/>
        <v/>
      </c>
      <c r="P61" s="32" t="str">
        <f t="shared" si="12"/>
        <v/>
      </c>
      <c r="Q61" s="35" t="str">
        <f t="shared" si="13"/>
        <v>Mediana</v>
      </c>
      <c r="R61" s="54"/>
      <c r="S61" s="54"/>
    </row>
    <row r="62" spans="1:19" ht="78" customHeight="1" x14ac:dyDescent="0.25">
      <c r="A62" s="36"/>
      <c r="B62" s="30">
        <v>50</v>
      </c>
      <c r="C62" s="30">
        <v>1</v>
      </c>
      <c r="D62" s="30" t="s">
        <v>67</v>
      </c>
      <c r="E62" s="30" t="s">
        <v>125</v>
      </c>
      <c r="F62" s="30">
        <v>247785</v>
      </c>
      <c r="G62" s="32" t="str">
        <f t="shared" si="7"/>
        <v/>
      </c>
      <c r="H62" s="32" t="e">
        <f t="shared" si="8"/>
        <v>#VALUE!</v>
      </c>
      <c r="I62" s="33"/>
      <c r="J62" s="33"/>
      <c r="K62" s="33"/>
      <c r="L62" s="33"/>
      <c r="M62" s="32" t="str">
        <f t="shared" si="9"/>
        <v/>
      </c>
      <c r="N62" s="53" t="str">
        <f t="shared" si="10"/>
        <v/>
      </c>
      <c r="O62" s="32" t="str">
        <f t="shared" si="11"/>
        <v/>
      </c>
      <c r="P62" s="32" t="str">
        <f t="shared" si="12"/>
        <v/>
      </c>
      <c r="Q62" s="35" t="str">
        <f t="shared" si="13"/>
        <v>Mediana</v>
      </c>
      <c r="R62" s="52"/>
      <c r="S62" s="52"/>
    </row>
    <row r="63" spans="1:19" ht="87.75" customHeight="1" x14ac:dyDescent="0.25">
      <c r="A63" s="36"/>
      <c r="B63" s="30">
        <v>51</v>
      </c>
      <c r="C63" s="30">
        <v>1</v>
      </c>
      <c r="D63" s="30" t="s">
        <v>67</v>
      </c>
      <c r="E63" s="30" t="s">
        <v>126</v>
      </c>
      <c r="F63" s="30">
        <v>417310</v>
      </c>
      <c r="G63" s="32" t="str">
        <f t="shared" si="7"/>
        <v/>
      </c>
      <c r="H63" s="32" t="e">
        <f t="shared" si="8"/>
        <v>#VALUE!</v>
      </c>
      <c r="I63" s="33"/>
      <c r="J63" s="33"/>
      <c r="K63" s="33"/>
      <c r="L63" s="33"/>
      <c r="M63" s="32" t="str">
        <f t="shared" si="9"/>
        <v/>
      </c>
      <c r="N63" s="53" t="str">
        <f t="shared" si="10"/>
        <v/>
      </c>
      <c r="O63" s="32" t="str">
        <f t="shared" si="11"/>
        <v/>
      </c>
      <c r="P63" s="32" t="str">
        <f t="shared" si="12"/>
        <v/>
      </c>
      <c r="Q63" s="35" t="str">
        <f t="shared" si="13"/>
        <v>Mediana</v>
      </c>
      <c r="R63" s="52"/>
      <c r="S63" s="52"/>
    </row>
    <row r="64" spans="1:19" x14ac:dyDescent="0.25">
      <c r="A64" s="36"/>
      <c r="B64" s="36"/>
      <c r="C64" s="36"/>
      <c r="D64" s="36"/>
      <c r="E64" s="36"/>
      <c r="F64" s="36"/>
      <c r="G64" s="36"/>
      <c r="H64" s="36"/>
      <c r="I64" s="36"/>
      <c r="J64" s="36"/>
      <c r="K64" s="36"/>
      <c r="L64" s="36"/>
      <c r="M64" s="36"/>
      <c r="N64" s="36"/>
      <c r="O64" s="36"/>
      <c r="P64" s="36"/>
      <c r="Q64" s="36"/>
      <c r="R64" s="36"/>
      <c r="S64" s="36"/>
    </row>
    <row r="65" spans="1:19" x14ac:dyDescent="0.25">
      <c r="A65" s="36"/>
      <c r="B65" s="470" t="s">
        <v>127</v>
      </c>
      <c r="C65" s="470"/>
      <c r="D65" s="470"/>
      <c r="E65" s="470"/>
      <c r="F65" s="470"/>
      <c r="G65" s="470"/>
      <c r="H65" s="37" t="e">
        <f>TRUNC(SUM(H12:H63),2)</f>
        <v>#VALUE!</v>
      </c>
      <c r="I65" s="56"/>
      <c r="J65" s="57"/>
      <c r="K65" s="57"/>
      <c r="L65" s="36"/>
      <c r="M65" s="36"/>
      <c r="N65" s="36"/>
      <c r="O65" s="36"/>
      <c r="P65" s="38"/>
      <c r="Q65" s="38"/>
      <c r="R65" s="36"/>
      <c r="S65" s="36"/>
    </row>
    <row r="66" spans="1:19" x14ac:dyDescent="0.25">
      <c r="A66" s="36"/>
      <c r="B66" s="471" t="s">
        <v>128</v>
      </c>
      <c r="C66" s="471"/>
      <c r="D66" s="471"/>
      <c r="E66" s="471"/>
      <c r="F66" s="471"/>
      <c r="G66" s="471"/>
      <c r="H66" s="379" t="e">
        <f>TRUNC((H65/6),2)</f>
        <v>#VALUE!</v>
      </c>
      <c r="I66" s="58"/>
      <c r="J66" s="58"/>
      <c r="K66" s="58"/>
      <c r="L66" s="36"/>
      <c r="M66" s="36"/>
      <c r="N66" s="36"/>
      <c r="O66" s="36"/>
      <c r="P66" s="38"/>
      <c r="Q66" s="38"/>
      <c r="R66" s="36"/>
      <c r="S66" s="36"/>
    </row>
    <row r="67" spans="1:19" x14ac:dyDescent="0.25">
      <c r="A67" s="36"/>
      <c r="B67" s="471" t="s">
        <v>129</v>
      </c>
      <c r="C67" s="471"/>
      <c r="D67" s="471"/>
      <c r="E67" s="471"/>
      <c r="F67" s="471"/>
      <c r="G67" s="471"/>
      <c r="H67" s="379" t="e">
        <f>TRUNC((H66/23),2)</f>
        <v>#VALUE!</v>
      </c>
      <c r="I67" s="58"/>
      <c r="J67" s="58"/>
      <c r="K67" s="58"/>
      <c r="L67" s="36"/>
      <c r="M67" s="36"/>
      <c r="N67" s="36"/>
      <c r="O67" s="36"/>
      <c r="P67" s="38"/>
      <c r="Q67" s="38"/>
      <c r="R67" s="36"/>
      <c r="S67" s="36"/>
    </row>
    <row r="68" spans="1:19" x14ac:dyDescent="0.25">
      <c r="A68" s="36"/>
      <c r="B68" s="9"/>
      <c r="C68" s="46"/>
      <c r="D68" s="469"/>
      <c r="E68" s="469"/>
      <c r="F68" s="40"/>
      <c r="G68" s="40"/>
      <c r="H68" s="41"/>
      <c r="I68" s="36"/>
      <c r="J68" s="36"/>
      <c r="K68" s="36"/>
      <c r="L68" s="36"/>
      <c r="M68" s="36"/>
      <c r="N68" s="36"/>
      <c r="O68" s="36"/>
      <c r="P68" s="38"/>
      <c r="Q68" s="38"/>
      <c r="R68" s="36"/>
      <c r="S68" s="36"/>
    </row>
    <row r="69" spans="1:19" x14ac:dyDescent="0.25">
      <c r="A69" s="36"/>
      <c r="B69" s="9"/>
      <c r="C69" s="458"/>
      <c r="D69" s="458"/>
      <c r="E69" s="458"/>
      <c r="F69" s="40"/>
      <c r="G69" s="40"/>
      <c r="H69" s="41"/>
      <c r="I69" s="36"/>
      <c r="J69" s="36"/>
      <c r="K69" s="36"/>
      <c r="L69" s="36"/>
      <c r="M69" s="36"/>
      <c r="N69" s="36"/>
      <c r="O69" s="36"/>
      <c r="P69" s="38"/>
      <c r="Q69" s="38"/>
      <c r="R69" s="36"/>
      <c r="S69" s="36"/>
    </row>
    <row r="70" spans="1:19" ht="15.75" thickBot="1" x14ac:dyDescent="0.3">
      <c r="A70" s="36"/>
      <c r="B70" s="9"/>
      <c r="C70" s="46"/>
      <c r="D70" s="5"/>
      <c r="E70" s="40"/>
      <c r="F70" s="40"/>
      <c r="G70" s="40"/>
      <c r="H70" s="41"/>
      <c r="I70" s="36"/>
      <c r="J70" s="36"/>
      <c r="K70" s="36"/>
      <c r="L70" s="36"/>
      <c r="M70" s="36"/>
      <c r="N70" s="36"/>
      <c r="O70" s="36"/>
      <c r="P70" s="38"/>
      <c r="Q70" s="38"/>
      <c r="R70" s="36"/>
      <c r="S70" s="36"/>
    </row>
    <row r="71" spans="1:19" x14ac:dyDescent="0.25">
      <c r="A71" s="36"/>
      <c r="B71" s="9"/>
      <c r="C71" s="463" t="s">
        <v>495</v>
      </c>
      <c r="D71" s="464"/>
      <c r="E71" s="464"/>
      <c r="F71" s="464"/>
      <c r="G71" s="464"/>
      <c r="H71" s="464"/>
      <c r="I71" s="464"/>
      <c r="J71" s="464"/>
      <c r="K71" s="464"/>
      <c r="L71" s="465"/>
      <c r="M71" s="36"/>
      <c r="N71" s="36"/>
      <c r="O71" s="36"/>
      <c r="P71" s="38"/>
      <c r="Q71" s="38"/>
      <c r="R71" s="36"/>
      <c r="S71" s="36"/>
    </row>
    <row r="72" spans="1:19" ht="15.75" thickBot="1" x14ac:dyDescent="0.3">
      <c r="A72" s="36"/>
      <c r="B72" s="9"/>
      <c r="C72" s="466"/>
      <c r="D72" s="467"/>
      <c r="E72" s="467"/>
      <c r="F72" s="467"/>
      <c r="G72" s="467"/>
      <c r="H72" s="467"/>
      <c r="I72" s="467"/>
      <c r="J72" s="467"/>
      <c r="K72" s="467"/>
      <c r="L72" s="468"/>
      <c r="M72" s="36"/>
      <c r="N72" s="36"/>
      <c r="O72" s="36"/>
      <c r="P72" s="38"/>
      <c r="Q72" s="38"/>
      <c r="R72" s="36"/>
      <c r="S72" s="36"/>
    </row>
  </sheetData>
  <mergeCells count="19">
    <mergeCell ref="C71:L72"/>
    <mergeCell ref="D68:E68"/>
    <mergeCell ref="C69:E69"/>
    <mergeCell ref="B11:S11"/>
    <mergeCell ref="B26:S26"/>
    <mergeCell ref="B65:G65"/>
    <mergeCell ref="B66:G66"/>
    <mergeCell ref="B67:G67"/>
    <mergeCell ref="B7:S7"/>
    <mergeCell ref="B8:S8"/>
    <mergeCell ref="B9:H9"/>
    <mergeCell ref="I9:L9"/>
    <mergeCell ref="N9:Q9"/>
    <mergeCell ref="R9:S9"/>
    <mergeCell ref="E1:H1"/>
    <mergeCell ref="E2:H2"/>
    <mergeCell ref="E3:H3"/>
    <mergeCell ref="E4:H4"/>
    <mergeCell ref="E5:H5"/>
  </mergeCells>
  <pageMargins left="0.51180555555555496" right="0.51180555555555496" top="0.78749999999999998" bottom="0.78749999999999998" header="0.51180555555555496" footer="0.51180555555555496"/>
  <pageSetup paperSize="9" scale="54" firstPageNumber="0" orientation="landscape" horizontalDpi="300" verticalDpi="300" r:id="rId1"/>
  <rowBreaks count="2" manualBreakCount="2">
    <brk id="17" max="18" man="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29"/>
  <sheetViews>
    <sheetView showGridLines="0" view="pageBreakPreview" topLeftCell="A10" zoomScale="83" zoomScaleNormal="100" zoomScalePageLayoutView="83" workbookViewId="0">
      <selection activeCell="K26" sqref="K26:R26"/>
    </sheetView>
  </sheetViews>
  <sheetFormatPr defaultColWidth="9" defaultRowHeight="15" x14ac:dyDescent="0.25"/>
  <cols>
    <col min="1" max="1" width="4.28515625" customWidth="1"/>
    <col min="2" max="2" width="8.140625" style="5" customWidth="1"/>
    <col min="3" max="3" width="18.42578125" style="5" customWidth="1"/>
    <col min="4" max="4" width="11" style="5" customWidth="1"/>
    <col min="5" max="5" width="9.85546875" style="6" customWidth="1"/>
    <col min="6" max="6" width="10.85546875" style="5" customWidth="1"/>
    <col min="7" max="7" width="25.7109375" style="7" customWidth="1"/>
    <col min="8" max="8" width="8.28515625" style="8" customWidth="1"/>
    <col min="9" max="9" width="11.85546875" style="9" customWidth="1"/>
    <col min="10" max="10" width="15.85546875" style="10" customWidth="1"/>
    <col min="11" max="14" width="12.42578125" style="11" customWidth="1"/>
    <col min="15" max="15" width="10" style="11" customWidth="1"/>
    <col min="16" max="16" width="12.140625" style="11" customWidth="1"/>
    <col min="17" max="17" width="12.140625" style="12" customWidth="1"/>
    <col min="18" max="18" width="14.140625" style="12" customWidth="1"/>
    <col min="19" max="1020" width="9" style="11"/>
    <col min="1023" max="1024" width="11.5703125" customWidth="1"/>
  </cols>
  <sheetData>
    <row r="1" spans="1:1024" ht="15" customHeight="1" x14ac:dyDescent="0.25">
      <c r="B1" s="13"/>
      <c r="C1" s="13"/>
      <c r="D1" s="13"/>
      <c r="G1" s="450"/>
      <c r="H1" s="450"/>
      <c r="I1" s="450"/>
      <c r="J1" s="450"/>
      <c r="K1" s="14"/>
      <c r="L1" s="14"/>
      <c r="M1" s="14"/>
      <c r="N1" s="14"/>
    </row>
    <row r="2" spans="1:1024" ht="15" customHeight="1" x14ac:dyDescent="0.25">
      <c r="B2" s="13"/>
      <c r="C2" s="13"/>
      <c r="D2" s="13"/>
      <c r="G2" s="450"/>
      <c r="H2" s="450"/>
      <c r="I2" s="450"/>
      <c r="J2" s="450"/>
      <c r="K2" s="14"/>
      <c r="L2" s="14"/>
      <c r="M2" s="14"/>
      <c r="N2" s="14"/>
    </row>
    <row r="3" spans="1:1024" ht="15" customHeight="1" x14ac:dyDescent="0.25">
      <c r="B3" s="13"/>
      <c r="C3" s="13"/>
      <c r="D3" s="13"/>
      <c r="G3" s="450"/>
      <c r="H3" s="450"/>
      <c r="I3" s="450"/>
      <c r="J3" s="450"/>
      <c r="K3" s="14"/>
      <c r="L3" s="14"/>
      <c r="M3" s="14"/>
      <c r="N3" s="14"/>
    </row>
    <row r="4" spans="1:1024" ht="15" customHeight="1" x14ac:dyDescent="0.25">
      <c r="B4" s="13"/>
      <c r="C4" s="13"/>
      <c r="D4" s="13"/>
      <c r="G4" s="450"/>
      <c r="H4" s="450"/>
      <c r="I4" s="450"/>
      <c r="J4" s="450"/>
      <c r="K4" s="15"/>
      <c r="L4" s="14"/>
      <c r="M4" s="14"/>
      <c r="N4" s="14"/>
    </row>
    <row r="5" spans="1:1024" ht="15" customHeight="1" x14ac:dyDescent="0.25">
      <c r="B5" s="6"/>
      <c r="C5" s="6"/>
      <c r="D5" s="6"/>
      <c r="G5" s="450"/>
      <c r="H5" s="450"/>
      <c r="I5" s="450"/>
      <c r="J5" s="450"/>
      <c r="K5" s="15"/>
    </row>
    <row r="6" spans="1:1024" x14ac:dyDescent="0.25">
      <c r="B6" s="6"/>
      <c r="C6" s="6"/>
      <c r="D6" s="6"/>
      <c r="E6" s="16"/>
      <c r="G6" s="17"/>
      <c r="H6" s="18"/>
      <c r="I6" s="5"/>
      <c r="J6" s="19"/>
    </row>
    <row r="7" spans="1:1024" x14ac:dyDescent="0.25">
      <c r="B7" s="453" t="s">
        <v>24</v>
      </c>
      <c r="C7" s="453"/>
      <c r="D7" s="453"/>
      <c r="E7" s="453"/>
      <c r="F7" s="453"/>
      <c r="G7" s="453"/>
      <c r="H7" s="453"/>
      <c r="I7" s="453"/>
      <c r="J7" s="453"/>
      <c r="K7" s="453"/>
      <c r="L7" s="453"/>
      <c r="M7" s="453"/>
      <c r="N7" s="453"/>
      <c r="O7" s="453"/>
      <c r="P7" s="453"/>
      <c r="Q7" s="453"/>
      <c r="R7" s="453"/>
    </row>
    <row r="8" spans="1:1024" x14ac:dyDescent="0.25">
      <c r="B8" s="472" t="s">
        <v>130</v>
      </c>
      <c r="C8" s="472"/>
      <c r="D8" s="472"/>
      <c r="E8" s="472"/>
      <c r="F8" s="472"/>
      <c r="G8" s="472"/>
      <c r="H8" s="472"/>
      <c r="I8" s="472"/>
      <c r="J8" s="472"/>
      <c r="K8" s="472"/>
      <c r="L8" s="472"/>
      <c r="M8" s="472"/>
      <c r="N8" s="472"/>
      <c r="O8" s="472"/>
      <c r="P8" s="472"/>
      <c r="Q8" s="472"/>
      <c r="R8" s="472"/>
    </row>
    <row r="9" spans="1:1024" s="22" customFormat="1" ht="15" customHeight="1" x14ac:dyDescent="0.25">
      <c r="A9" s="20"/>
      <c r="B9" s="455" t="s">
        <v>26</v>
      </c>
      <c r="C9" s="455"/>
      <c r="D9" s="455"/>
      <c r="E9" s="455"/>
      <c r="F9" s="455"/>
      <c r="G9" s="455"/>
      <c r="H9" s="455"/>
      <c r="I9" s="455"/>
      <c r="J9" s="455"/>
      <c r="K9" s="455" t="s">
        <v>131</v>
      </c>
      <c r="L9" s="455"/>
      <c r="M9" s="455"/>
      <c r="N9" s="21"/>
      <c r="O9" s="456"/>
      <c r="P9" s="456"/>
      <c r="Q9" s="456"/>
      <c r="R9" s="456"/>
      <c r="AMI9"/>
      <c r="AMJ9"/>
    </row>
    <row r="10" spans="1:1024" s="23" customFormat="1" ht="63.75" x14ac:dyDescent="0.25">
      <c r="B10" s="24" t="s">
        <v>28</v>
      </c>
      <c r="C10" s="24" t="s">
        <v>3</v>
      </c>
      <c r="D10" s="24" t="s">
        <v>132</v>
      </c>
      <c r="E10" s="24" t="s">
        <v>133</v>
      </c>
      <c r="F10" s="24" t="s">
        <v>30</v>
      </c>
      <c r="G10" s="24" t="s">
        <v>31</v>
      </c>
      <c r="H10" s="24" t="s">
        <v>48</v>
      </c>
      <c r="I10" s="25" t="s">
        <v>134</v>
      </c>
      <c r="J10" s="26" t="s">
        <v>34</v>
      </c>
      <c r="K10" s="27" t="s">
        <v>135</v>
      </c>
      <c r="L10" s="27" t="s">
        <v>107</v>
      </c>
      <c r="M10" s="27" t="s">
        <v>124</v>
      </c>
      <c r="N10" s="27" t="s">
        <v>53</v>
      </c>
      <c r="O10" s="28" t="s">
        <v>35</v>
      </c>
      <c r="P10" s="27" t="s">
        <v>36</v>
      </c>
      <c r="Q10" s="27" t="s">
        <v>37</v>
      </c>
      <c r="R10" s="28" t="s">
        <v>38</v>
      </c>
      <c r="AMI10"/>
      <c r="AMJ10"/>
    </row>
    <row r="11" spans="1:1024" s="29" customFormat="1" ht="90" customHeight="1" x14ac:dyDescent="0.25">
      <c r="B11" s="30">
        <v>1</v>
      </c>
      <c r="C11" s="473" t="s">
        <v>9</v>
      </c>
      <c r="D11" s="474" t="e">
        <f>'Metro Quadrado'!AQ167</f>
        <v>#REF!</v>
      </c>
      <c r="E11" s="30">
        <v>2</v>
      </c>
      <c r="F11" s="30" t="s">
        <v>67</v>
      </c>
      <c r="G11" s="30" t="s">
        <v>136</v>
      </c>
      <c r="H11" s="30">
        <v>468570</v>
      </c>
      <c r="I11" s="32" t="str">
        <f>IF(R11="média",P11,Q11)</f>
        <v/>
      </c>
      <c r="J11" s="32" t="e">
        <f>TRUNC((E11*I11),2)</f>
        <v>#VALUE!</v>
      </c>
      <c r="K11" s="33"/>
      <c r="L11" s="33"/>
      <c r="M11" s="33"/>
      <c r="N11" s="32" t="e">
        <f>_xlfn.STDEV.S(K11:M11)</f>
        <v>#DIV/0!</v>
      </c>
      <c r="O11" s="53" t="str">
        <f>IFERROR(_xlfn.STDEV.S(K11:M11)/AVERAGE(K11:M11),"")</f>
        <v/>
      </c>
      <c r="P11" s="32" t="str">
        <f>IF(O11&lt;=25%,AVERAGE(K11:M11),"")</f>
        <v/>
      </c>
      <c r="Q11" s="32" t="str">
        <f>IFERROR(IF(O11&gt;25%,MEDIAN(K11:M11),""),"")</f>
        <v/>
      </c>
      <c r="R11" s="35" t="str">
        <f>IF(O11="","",IF(O11&gt;25%,"Mediana","Média"))</f>
        <v/>
      </c>
      <c r="AMI11"/>
      <c r="AMJ11"/>
    </row>
    <row r="12" spans="1:1024" s="36" customFormat="1" ht="225" customHeight="1" x14ac:dyDescent="0.25">
      <c r="B12" s="30">
        <v>2</v>
      </c>
      <c r="C12" s="473"/>
      <c r="D12" s="474"/>
      <c r="E12" s="30">
        <v>2</v>
      </c>
      <c r="F12" s="30" t="s">
        <v>67</v>
      </c>
      <c r="G12" s="30" t="s">
        <v>137</v>
      </c>
      <c r="H12" s="30">
        <v>481551</v>
      </c>
      <c r="I12" s="32" t="str">
        <f>IF(R12="média",P12,Q12)</f>
        <v/>
      </c>
      <c r="J12" s="32" t="e">
        <f>TRUNC((E12*I12),2)</f>
        <v>#VALUE!</v>
      </c>
      <c r="K12" s="33"/>
      <c r="L12" s="33"/>
      <c r="M12" s="33"/>
      <c r="N12" s="32" t="e">
        <f>_xlfn.STDEV.S(K12:M12)</f>
        <v>#DIV/0!</v>
      </c>
      <c r="O12" s="53" t="str">
        <f>IFERROR(_xlfn.STDEV.S(K12:M12)/AVERAGE(K12:M12),"")</f>
        <v/>
      </c>
      <c r="P12" s="32" t="str">
        <f>IF(O12&lt;=25%,AVERAGE(K12:M12),"")</f>
        <v/>
      </c>
      <c r="Q12" s="32" t="str">
        <f>IFERROR(IF(O12&gt;25%,MEDIAN(K12:M12),""),"")</f>
        <v/>
      </c>
      <c r="R12" s="35" t="str">
        <f>IF(O12="","",IF(O12&gt;25%,"Mediana","Média"))</f>
        <v/>
      </c>
      <c r="AMI12"/>
      <c r="AMJ12"/>
    </row>
    <row r="13" spans="1:1024" s="36" customFormat="1" ht="72" customHeight="1" x14ac:dyDescent="0.25">
      <c r="B13" s="30">
        <v>3</v>
      </c>
      <c r="C13" s="473"/>
      <c r="D13" s="474"/>
      <c r="E13" s="59">
        <v>2</v>
      </c>
      <c r="F13" s="59" t="s">
        <v>138</v>
      </c>
      <c r="G13" s="30" t="s">
        <v>139</v>
      </c>
      <c r="H13" s="30">
        <v>463850</v>
      </c>
      <c r="I13" s="32" t="str">
        <f>IF(R13="média",P13,Q13)</f>
        <v/>
      </c>
      <c r="J13" s="32" t="e">
        <f>TRUNC((E13*I13),2)</f>
        <v>#VALUE!</v>
      </c>
      <c r="K13" s="33"/>
      <c r="L13" s="33"/>
      <c r="M13" s="33"/>
      <c r="N13" s="32" t="e">
        <f>_xlfn.STDEV.S(K13:M13)</f>
        <v>#DIV/0!</v>
      </c>
      <c r="O13" s="53" t="str">
        <f>IFERROR(_xlfn.STDEV.S(K13:M13)/AVERAGE(K13:M13),"")</f>
        <v/>
      </c>
      <c r="P13" s="32" t="str">
        <f>IF(O13&lt;=25%,AVERAGE(K13:M13),"")</f>
        <v/>
      </c>
      <c r="Q13" s="32" t="str">
        <f>IFERROR(IF(O13&gt;25%,MEDIAN(K13:M13),""),"")</f>
        <v/>
      </c>
      <c r="R13" s="35" t="str">
        <f>IF(O13="","",IF(O13&gt;25%,"Mediana","Média"))</f>
        <v/>
      </c>
      <c r="AMI13"/>
      <c r="AMJ13"/>
    </row>
    <row r="14" spans="1:1024" s="36" customFormat="1" ht="102" customHeight="1" x14ac:dyDescent="0.25">
      <c r="B14" s="30">
        <v>4</v>
      </c>
      <c r="C14" s="473"/>
      <c r="D14" s="474"/>
      <c r="E14" s="59">
        <v>1</v>
      </c>
      <c r="F14" s="59" t="s">
        <v>138</v>
      </c>
      <c r="G14" s="30" t="s">
        <v>140</v>
      </c>
      <c r="H14" s="30">
        <v>254347</v>
      </c>
      <c r="I14" s="32" t="str">
        <f>IF(R14="média",P14,Q14)</f>
        <v/>
      </c>
      <c r="J14" s="32" t="e">
        <f>TRUNC((E14*I14),2)</f>
        <v>#VALUE!</v>
      </c>
      <c r="K14" s="33"/>
      <c r="L14" s="33"/>
      <c r="M14" s="33"/>
      <c r="N14" s="32" t="e">
        <f>_xlfn.STDEV.S(K14:M14)</f>
        <v>#DIV/0!</v>
      </c>
      <c r="O14" s="53" t="str">
        <f>IFERROR(_xlfn.STDEV.S(K14:M14)/AVERAGE(K14:M14),"")</f>
        <v/>
      </c>
      <c r="P14" s="32" t="str">
        <f>IF(O14&lt;=25%,AVERAGE(K14:M14),"")</f>
        <v/>
      </c>
      <c r="Q14" s="32" t="str">
        <f>IFERROR(IF(O14&gt;25%,MEDIAN(K14:M14),""),"")</f>
        <v/>
      </c>
      <c r="R14" s="35" t="str">
        <f>IF(O14="","",IF(O14&gt;25%,"Mediana","Média"))</f>
        <v/>
      </c>
      <c r="AMI14"/>
      <c r="AMJ14"/>
    </row>
    <row r="15" spans="1:1024" s="36" customFormat="1" ht="15" customHeight="1" x14ac:dyDescent="0.25">
      <c r="B15" s="475" t="s">
        <v>141</v>
      </c>
      <c r="C15" s="475"/>
      <c r="D15" s="475"/>
      <c r="E15" s="475"/>
      <c r="F15" s="475"/>
      <c r="G15" s="475"/>
      <c r="H15" s="475"/>
      <c r="I15" s="475"/>
      <c r="J15" s="37" t="e">
        <f>TRUNC(SUM(J11:J14),2)</f>
        <v>#VALUE!</v>
      </c>
      <c r="K15" s="476"/>
      <c r="L15" s="476"/>
      <c r="M15" s="476"/>
      <c r="N15" s="476"/>
      <c r="O15" s="476"/>
      <c r="P15" s="476"/>
      <c r="Q15" s="476"/>
      <c r="R15" s="476"/>
      <c r="AMI15"/>
      <c r="AMJ15"/>
    </row>
    <row r="16" spans="1:1024" s="36" customFormat="1" ht="15" customHeight="1" x14ac:dyDescent="0.25">
      <c r="B16" s="475" t="s">
        <v>142</v>
      </c>
      <c r="C16" s="475"/>
      <c r="D16" s="475"/>
      <c r="E16" s="475"/>
      <c r="F16" s="475"/>
      <c r="G16" s="475"/>
      <c r="H16" s="475"/>
      <c r="I16" s="475"/>
      <c r="J16" s="37" t="e">
        <f>TRUNC((J15/6),2)</f>
        <v>#VALUE!</v>
      </c>
      <c r="K16" s="476"/>
      <c r="L16" s="476"/>
      <c r="M16" s="476"/>
      <c r="N16" s="476"/>
      <c r="O16" s="476"/>
      <c r="P16" s="476"/>
      <c r="Q16" s="476"/>
      <c r="R16" s="476"/>
      <c r="AMI16"/>
      <c r="AMJ16"/>
    </row>
    <row r="17" spans="1:1024" s="36" customFormat="1" ht="15" customHeight="1" x14ac:dyDescent="0.25">
      <c r="B17" s="60"/>
      <c r="C17" s="60"/>
      <c r="D17" s="60"/>
      <c r="E17" s="60"/>
      <c r="F17" s="60"/>
      <c r="G17" s="60"/>
      <c r="H17" s="60"/>
      <c r="I17" s="60"/>
      <c r="J17" s="62"/>
      <c r="K17" s="61"/>
      <c r="L17" s="61"/>
      <c r="M17" s="61"/>
      <c r="N17" s="61"/>
      <c r="O17" s="61"/>
      <c r="P17" s="61"/>
      <c r="Q17" s="61"/>
      <c r="R17" s="61"/>
      <c r="AMI17"/>
      <c r="AMJ17"/>
    </row>
    <row r="18" spans="1:1024" s="36" customFormat="1" ht="156.75" customHeight="1" x14ac:dyDescent="0.25">
      <c r="A18" s="38"/>
      <c r="B18" s="30">
        <v>1</v>
      </c>
      <c r="C18" s="473" t="s">
        <v>143</v>
      </c>
      <c r="D18" s="477">
        <v>23</v>
      </c>
      <c r="E18" s="30">
        <v>2</v>
      </c>
      <c r="F18" s="30" t="s">
        <v>67</v>
      </c>
      <c r="G18" s="30" t="s">
        <v>144</v>
      </c>
      <c r="H18" s="30">
        <v>2</v>
      </c>
      <c r="I18" s="32" t="str">
        <f>IF(R18="média",P18,Q18)</f>
        <v/>
      </c>
      <c r="J18" s="32" t="e">
        <f>TRUNC((E18*I18),2)</f>
        <v>#VALUE!</v>
      </c>
      <c r="K18" s="33"/>
      <c r="L18" s="33"/>
      <c r="M18" s="33"/>
      <c r="N18" s="63" t="str">
        <f>IFERROR(_xlfn.STDEV.S(K18:M18),"")</f>
        <v/>
      </c>
      <c r="O18" s="53" t="str">
        <f>IFERROR(_xlfn.STDEV.S(K18:M18)/AVERAGE(K18:M18),"")</f>
        <v/>
      </c>
      <c r="P18" s="32" t="str">
        <f>IF(O18&lt;=25%,AVERAGE(K18:M18),"")</f>
        <v/>
      </c>
      <c r="Q18" s="32" t="str">
        <f>IFERROR(IF(O18&gt;25%,MEDIAN(K18:M18),""),"")</f>
        <v/>
      </c>
      <c r="R18" s="35" t="str">
        <f>IF(O18="","",IF(O18&gt;25%,"Mediana","Média"))</f>
        <v/>
      </c>
      <c r="AMI18"/>
      <c r="AMJ18"/>
    </row>
    <row r="19" spans="1:1024" s="36" customFormat="1" ht="90" x14ac:dyDescent="0.25">
      <c r="A19" s="38"/>
      <c r="B19" s="30">
        <v>2</v>
      </c>
      <c r="C19" s="473"/>
      <c r="D19" s="477"/>
      <c r="E19" s="59">
        <v>2</v>
      </c>
      <c r="F19" s="30" t="s">
        <v>67</v>
      </c>
      <c r="G19" s="30" t="s">
        <v>145</v>
      </c>
      <c r="H19" s="59">
        <v>2</v>
      </c>
      <c r="I19" s="32" t="str">
        <f>IF(R19="média",P19,Q19)</f>
        <v/>
      </c>
      <c r="J19" s="32" t="e">
        <f>TRUNC((E19*I19),2)</f>
        <v>#VALUE!</v>
      </c>
      <c r="K19" s="33"/>
      <c r="L19" s="33"/>
      <c r="M19" s="33"/>
      <c r="N19" s="63" t="str">
        <f>IFERROR(_xlfn.STDEV.S(K19:M19),"")</f>
        <v/>
      </c>
      <c r="O19" s="53" t="str">
        <f>IFERROR(_xlfn.STDEV.S(K19:M19)/AVERAGE(K19:M19),"")</f>
        <v/>
      </c>
      <c r="P19" s="32" t="str">
        <f>IF(O19&lt;=25%,AVERAGE(K19:M19),"")</f>
        <v/>
      </c>
      <c r="Q19" s="32" t="str">
        <f>IFERROR(IF(O19&gt;25%,MEDIAN(K19:M19),""),"")</f>
        <v/>
      </c>
      <c r="R19" s="35" t="str">
        <f>IF(O19="","",IF(O19&gt;25%,"Mediana","Média"))</f>
        <v/>
      </c>
      <c r="AMI19"/>
      <c r="AMJ19"/>
    </row>
    <row r="20" spans="1:1024" s="36" customFormat="1" ht="60" x14ac:dyDescent="0.25">
      <c r="A20" s="38"/>
      <c r="B20" s="30">
        <v>3</v>
      </c>
      <c r="C20" s="473"/>
      <c r="D20" s="477"/>
      <c r="E20" s="59">
        <v>2</v>
      </c>
      <c r="F20" s="59" t="s">
        <v>138</v>
      </c>
      <c r="G20" s="30" t="s">
        <v>139</v>
      </c>
      <c r="H20" s="59">
        <v>2</v>
      </c>
      <c r="I20" s="32" t="str">
        <f>IF(R20="média",P20,Q20)</f>
        <v/>
      </c>
      <c r="J20" s="32" t="e">
        <f>TRUNC((E20*I20),2)</f>
        <v>#VALUE!</v>
      </c>
      <c r="K20" s="33"/>
      <c r="L20" s="33"/>
      <c r="M20" s="33"/>
      <c r="N20" s="63" t="str">
        <f>IFERROR(_xlfn.STDEV.S(K20:M20),"")</f>
        <v/>
      </c>
      <c r="O20" s="53" t="str">
        <f>IFERROR(_xlfn.STDEV.S(K20:M20)/AVERAGE(K20:M20),"")</f>
        <v/>
      </c>
      <c r="P20" s="32" t="str">
        <f>IF(O20&lt;=25%,AVERAGE(K20:M20),"")</f>
        <v/>
      </c>
      <c r="Q20" s="32" t="str">
        <f>IFERROR(IF(O20&gt;25%,MEDIAN(K20:M20),""),"")</f>
        <v/>
      </c>
      <c r="R20" s="35" t="str">
        <f>IF(O20="","",IF(O20&gt;25%,"Mediana","Média"))</f>
        <v/>
      </c>
      <c r="AMI20"/>
      <c r="AMJ20"/>
    </row>
    <row r="21" spans="1:1024" s="36" customFormat="1" ht="161.25" customHeight="1" x14ac:dyDescent="0.25">
      <c r="A21" s="38"/>
      <c r="B21" s="30">
        <v>4</v>
      </c>
      <c r="C21" s="473"/>
      <c r="D21" s="477"/>
      <c r="E21" s="30">
        <v>1</v>
      </c>
      <c r="F21" s="30" t="s">
        <v>138</v>
      </c>
      <c r="G21" s="30" t="s">
        <v>146</v>
      </c>
      <c r="H21" s="30">
        <v>1</v>
      </c>
      <c r="I21" s="32" t="str">
        <f>IF(R21="média",P21,Q21)</f>
        <v/>
      </c>
      <c r="J21" s="32" t="e">
        <f>TRUNC((E21*I21),2)</f>
        <v>#VALUE!</v>
      </c>
      <c r="K21" s="33"/>
      <c r="L21" s="33"/>
      <c r="M21" s="33"/>
      <c r="N21" s="63" t="str">
        <f>IFERROR(_xlfn.STDEV.S(K21:M21),"")</f>
        <v/>
      </c>
      <c r="O21" s="53" t="str">
        <f>IFERROR(_xlfn.STDEV.S(K21:M21)/AVERAGE(K21:M21),"")</f>
        <v/>
      </c>
      <c r="P21" s="32" t="str">
        <f>IF(O21&lt;=25%,AVERAGE(K21:M21),"")</f>
        <v/>
      </c>
      <c r="Q21" s="32" t="str">
        <f>IFERROR(IF(O21&gt;25%,MEDIAN(K21:M21),""),"")</f>
        <v/>
      </c>
      <c r="R21" s="35" t="str">
        <f>IF(O21="","",IF(O21&gt;25%,"Mediana","Média"))</f>
        <v/>
      </c>
      <c r="AMI21"/>
      <c r="AMJ21"/>
    </row>
    <row r="22" spans="1:1024" s="36" customFormat="1" ht="105" x14ac:dyDescent="0.25">
      <c r="A22" s="38"/>
      <c r="B22" s="30">
        <v>5</v>
      </c>
      <c r="C22" s="473"/>
      <c r="D22" s="477"/>
      <c r="E22" s="30">
        <v>1</v>
      </c>
      <c r="F22" s="59" t="s">
        <v>138</v>
      </c>
      <c r="G22" s="30" t="s">
        <v>147</v>
      </c>
      <c r="H22" s="30">
        <v>1</v>
      </c>
      <c r="I22" s="32" t="str">
        <f>IF(R22="média",P22,Q22)</f>
        <v/>
      </c>
      <c r="J22" s="32" t="e">
        <f>TRUNC((E22*I22),2)</f>
        <v>#VALUE!</v>
      </c>
      <c r="K22" s="33"/>
      <c r="L22" s="33"/>
      <c r="M22" s="33"/>
      <c r="N22" s="63" t="str">
        <f>IFERROR(_xlfn.STDEV.S(K22:M22),"")</f>
        <v/>
      </c>
      <c r="O22" s="53" t="str">
        <f>IFERROR(_xlfn.STDEV.S(K22:M22)/AVERAGE(K22:M22),"")</f>
        <v/>
      </c>
      <c r="P22" s="32" t="str">
        <f>IF(O22&lt;=25%,AVERAGE(K22:M22),"")</f>
        <v/>
      </c>
      <c r="Q22" s="32" t="str">
        <f>IFERROR(IF(O22&gt;25%,MEDIAN(K22:M22),""),"")</f>
        <v/>
      </c>
      <c r="R22" s="35" t="str">
        <f>IF(O22="","",IF(O22&gt;25%,"Mediana","Média"))</f>
        <v/>
      </c>
      <c r="AMI22"/>
      <c r="AMJ22"/>
    </row>
    <row r="23" spans="1:1024" s="36" customFormat="1" ht="15" customHeight="1" x14ac:dyDescent="0.25">
      <c r="B23" s="475" t="s">
        <v>141</v>
      </c>
      <c r="C23" s="475"/>
      <c r="D23" s="475"/>
      <c r="E23" s="475"/>
      <c r="F23" s="475"/>
      <c r="G23" s="475"/>
      <c r="H23" s="475"/>
      <c r="I23" s="475"/>
      <c r="J23" s="37" t="e">
        <f>TRUNC(SUM(J18:J22),2)</f>
        <v>#VALUE!</v>
      </c>
      <c r="K23" s="476"/>
      <c r="L23" s="476"/>
      <c r="M23" s="476"/>
      <c r="N23" s="476"/>
      <c r="O23" s="476"/>
      <c r="P23" s="476"/>
      <c r="Q23" s="476"/>
      <c r="R23" s="476"/>
      <c r="AMI23"/>
      <c r="AMJ23"/>
    </row>
    <row r="24" spans="1:1024" s="36" customFormat="1" ht="15" customHeight="1" x14ac:dyDescent="0.25">
      <c r="B24" s="475" t="s">
        <v>142</v>
      </c>
      <c r="C24" s="475"/>
      <c r="D24" s="475"/>
      <c r="E24" s="475"/>
      <c r="F24" s="475"/>
      <c r="G24" s="475"/>
      <c r="H24" s="475"/>
      <c r="I24" s="475"/>
      <c r="J24" s="37" t="e">
        <f>TRUNC((J23/6),2)</f>
        <v>#VALUE!</v>
      </c>
      <c r="K24" s="476"/>
      <c r="L24" s="476"/>
      <c r="M24" s="476"/>
      <c r="N24" s="476"/>
      <c r="O24" s="476"/>
      <c r="P24" s="476"/>
      <c r="Q24" s="476"/>
      <c r="R24" s="476"/>
      <c r="AMI24"/>
      <c r="AMJ24"/>
    </row>
    <row r="25" spans="1:1024" s="36" customFormat="1" ht="15" customHeight="1" x14ac:dyDescent="0.25">
      <c r="B25" s="479"/>
      <c r="C25" s="479"/>
      <c r="D25" s="479"/>
      <c r="E25" s="479"/>
      <c r="F25" s="479"/>
      <c r="G25" s="479"/>
      <c r="H25" s="479"/>
      <c r="I25" s="479"/>
      <c r="J25" s="64"/>
      <c r="K25" s="478"/>
      <c r="L25" s="478"/>
      <c r="M25" s="478"/>
      <c r="N25" s="478"/>
      <c r="O25" s="478"/>
      <c r="P25" s="478"/>
      <c r="Q25" s="478"/>
      <c r="R25" s="478"/>
      <c r="AMI25"/>
      <c r="AMJ25"/>
    </row>
    <row r="26" spans="1:1024" s="36" customFormat="1" ht="15" customHeight="1" x14ac:dyDescent="0.25">
      <c r="B26" s="479"/>
      <c r="C26" s="479"/>
      <c r="D26" s="479"/>
      <c r="E26" s="479"/>
      <c r="F26" s="479"/>
      <c r="G26" s="479"/>
      <c r="H26" s="479"/>
      <c r="I26" s="479"/>
      <c r="J26" s="64"/>
      <c r="K26" s="478"/>
      <c r="L26" s="478"/>
      <c r="M26" s="478"/>
      <c r="N26" s="478"/>
      <c r="O26" s="478"/>
      <c r="P26" s="478"/>
      <c r="Q26" s="478"/>
      <c r="R26" s="478"/>
      <c r="AMI26"/>
      <c r="AMJ26"/>
    </row>
    <row r="27" spans="1:1024" s="36" customFormat="1" x14ac:dyDescent="0.25">
      <c r="B27" s="9"/>
      <c r="C27" s="9"/>
      <c r="D27" s="9"/>
      <c r="E27" s="46"/>
      <c r="F27" s="5"/>
      <c r="G27" s="47"/>
      <c r="H27" s="40"/>
      <c r="I27" s="40"/>
      <c r="J27" s="65"/>
      <c r="K27" s="40"/>
      <c r="L27" s="40"/>
      <c r="M27" s="40"/>
      <c r="N27" s="40"/>
      <c r="O27" s="40"/>
      <c r="P27" s="40"/>
      <c r="Q27" s="66"/>
      <c r="R27" s="66"/>
      <c r="AMI27"/>
      <c r="AMJ27"/>
    </row>
    <row r="28" spans="1:1024" s="36" customFormat="1" ht="15" customHeight="1" x14ac:dyDescent="0.25">
      <c r="B28" s="9"/>
      <c r="C28" s="46"/>
      <c r="D28" s="469"/>
      <c r="E28" s="469"/>
      <c r="F28" s="9"/>
      <c r="G28" s="46"/>
      <c r="H28" s="469"/>
      <c r="I28" s="469"/>
      <c r="J28" s="64"/>
      <c r="K28" s="478"/>
      <c r="L28" s="478"/>
      <c r="M28" s="478"/>
      <c r="N28" s="478"/>
      <c r="O28" s="478"/>
      <c r="P28" s="478"/>
      <c r="Q28" s="478"/>
      <c r="R28" s="478"/>
      <c r="AMI28"/>
      <c r="AMJ28"/>
    </row>
    <row r="29" spans="1:1024" s="36" customFormat="1" ht="15" customHeight="1" x14ac:dyDescent="0.25">
      <c r="B29" s="9"/>
      <c r="C29" s="458"/>
      <c r="D29" s="458"/>
      <c r="E29" s="458"/>
      <c r="F29" s="9"/>
      <c r="G29" s="458"/>
      <c r="H29" s="458"/>
      <c r="I29" s="458"/>
      <c r="J29" s="64"/>
      <c r="K29" s="478"/>
      <c r="L29" s="478"/>
      <c r="M29" s="478"/>
      <c r="N29" s="478"/>
      <c r="O29" s="478"/>
      <c r="P29" s="478"/>
      <c r="Q29" s="478"/>
      <c r="R29" s="478"/>
      <c r="AMI29"/>
      <c r="AMJ29"/>
    </row>
    <row r="30" spans="1:1024" s="36" customFormat="1" x14ac:dyDescent="0.25">
      <c r="B30" s="9"/>
      <c r="C30" s="46"/>
      <c r="D30" s="5"/>
      <c r="E30" s="47"/>
      <c r="F30" s="9"/>
      <c r="G30" s="46"/>
      <c r="H30" s="5"/>
      <c r="I30" s="47"/>
      <c r="J30" s="65"/>
      <c r="K30" s="40"/>
      <c r="L30" s="40"/>
      <c r="M30" s="40"/>
      <c r="N30" s="40"/>
      <c r="O30" s="40"/>
      <c r="P30" s="40"/>
      <c r="Q30" s="66"/>
      <c r="R30" s="66"/>
      <c r="AMI30"/>
      <c r="AMJ30"/>
    </row>
    <row r="31" spans="1:1024" s="36" customFormat="1" x14ac:dyDescent="0.25">
      <c r="B31" s="9"/>
      <c r="C31" s="9"/>
      <c r="D31" s="9"/>
      <c r="E31" s="46"/>
      <c r="F31" s="5"/>
      <c r="G31" s="47"/>
      <c r="H31" s="40"/>
      <c r="I31" s="40"/>
      <c r="J31" s="65"/>
      <c r="K31" s="40"/>
      <c r="L31" s="40"/>
      <c r="M31" s="40"/>
      <c r="N31" s="40"/>
      <c r="O31" s="40"/>
      <c r="P31" s="40"/>
      <c r="Q31" s="66"/>
      <c r="R31" s="66"/>
      <c r="AMI31"/>
      <c r="AMJ31"/>
    </row>
    <row r="32" spans="1:1024" s="36" customFormat="1" x14ac:dyDescent="0.25">
      <c r="B32" s="9"/>
      <c r="C32" s="9"/>
      <c r="D32" s="9"/>
      <c r="E32" s="46"/>
      <c r="F32" s="5"/>
      <c r="G32" s="47"/>
      <c r="H32" s="40"/>
      <c r="I32" s="40"/>
      <c r="J32" s="65"/>
      <c r="K32" s="40"/>
      <c r="L32" s="40"/>
      <c r="M32" s="40"/>
      <c r="N32" s="40"/>
      <c r="O32" s="40"/>
      <c r="P32" s="40"/>
      <c r="Q32" s="66"/>
      <c r="R32" s="66"/>
      <c r="AMI32"/>
      <c r="AMJ32"/>
    </row>
    <row r="33" spans="2:1024" s="36" customFormat="1" x14ac:dyDescent="0.25">
      <c r="B33" s="9"/>
      <c r="C33" s="9"/>
      <c r="D33" s="9"/>
      <c r="E33" s="46"/>
      <c r="F33" s="5"/>
      <c r="G33" s="47"/>
      <c r="H33" s="40"/>
      <c r="I33" s="40"/>
      <c r="J33" s="65"/>
      <c r="K33" s="40"/>
      <c r="L33" s="40"/>
      <c r="M33" s="40"/>
      <c r="N33" s="40"/>
      <c r="O33" s="40"/>
      <c r="P33" s="40"/>
      <c r="Q33" s="66"/>
      <c r="R33" s="66"/>
      <c r="AMI33"/>
      <c r="AMJ33"/>
    </row>
    <row r="34" spans="2:1024" s="36" customFormat="1" x14ac:dyDescent="0.25">
      <c r="B34" s="9"/>
      <c r="C34" s="9"/>
      <c r="D34" s="9"/>
      <c r="E34" s="46"/>
      <c r="F34" s="5"/>
      <c r="G34" s="47"/>
      <c r="H34" s="40"/>
      <c r="I34" s="40"/>
      <c r="J34" s="65"/>
      <c r="K34" s="40"/>
      <c r="L34" s="40"/>
      <c r="M34" s="40"/>
      <c r="N34" s="40"/>
      <c r="O34" s="40"/>
      <c r="P34" s="40"/>
      <c r="Q34" s="66"/>
      <c r="R34" s="66"/>
      <c r="AMI34"/>
      <c r="AMJ34"/>
    </row>
    <row r="35" spans="2:1024" s="36" customFormat="1" x14ac:dyDescent="0.25">
      <c r="B35" s="9"/>
      <c r="C35" s="9"/>
      <c r="D35" s="9"/>
      <c r="E35" s="46"/>
      <c r="F35" s="5"/>
      <c r="G35" s="47"/>
      <c r="H35" s="40"/>
      <c r="I35" s="40"/>
      <c r="J35" s="65"/>
      <c r="K35" s="40"/>
      <c r="L35" s="40"/>
      <c r="M35" s="40"/>
      <c r="N35" s="40"/>
      <c r="O35" s="40"/>
      <c r="P35" s="40"/>
      <c r="Q35" s="66"/>
      <c r="R35" s="66"/>
      <c r="AMI35"/>
      <c r="AMJ35"/>
    </row>
    <row r="36" spans="2:1024" s="36" customFormat="1" x14ac:dyDescent="0.25">
      <c r="B36" s="9"/>
      <c r="C36" s="9"/>
      <c r="D36" s="9"/>
      <c r="E36" s="46"/>
      <c r="F36" s="5"/>
      <c r="G36" s="47"/>
      <c r="H36" s="40"/>
      <c r="I36" s="40"/>
      <c r="J36" s="41"/>
      <c r="Q36" s="38"/>
      <c r="R36" s="38"/>
      <c r="AMI36"/>
      <c r="AMJ36"/>
    </row>
    <row r="37" spans="2:1024" s="36" customFormat="1" x14ac:dyDescent="0.25">
      <c r="B37" s="9"/>
      <c r="C37" s="9"/>
      <c r="D37" s="9"/>
      <c r="E37" s="46"/>
      <c r="F37" s="5"/>
      <c r="G37" s="47"/>
      <c r="H37" s="40"/>
      <c r="I37" s="40"/>
      <c r="J37" s="41"/>
      <c r="Q37" s="38"/>
      <c r="R37" s="38"/>
      <c r="AMI37"/>
      <c r="AMJ37"/>
    </row>
    <row r="38" spans="2:1024" s="36" customFormat="1" x14ac:dyDescent="0.25">
      <c r="B38" s="9"/>
      <c r="C38" s="9"/>
      <c r="D38" s="9"/>
      <c r="E38" s="46"/>
      <c r="F38" s="5"/>
      <c r="G38" s="47"/>
      <c r="H38" s="40"/>
      <c r="I38" s="40"/>
      <c r="J38" s="41"/>
      <c r="Q38" s="38"/>
      <c r="R38" s="38"/>
      <c r="AMI38"/>
      <c r="AMJ38"/>
    </row>
    <row r="39" spans="2:1024" s="36" customFormat="1" x14ac:dyDescent="0.25">
      <c r="B39" s="9"/>
      <c r="C39" s="9"/>
      <c r="D39" s="9"/>
      <c r="E39" s="46"/>
      <c r="F39" s="5"/>
      <c r="G39" s="47"/>
      <c r="H39" s="40"/>
      <c r="I39" s="40"/>
      <c r="J39" s="41"/>
      <c r="Q39" s="38"/>
      <c r="R39" s="38"/>
      <c r="AMI39"/>
      <c r="AMJ39"/>
    </row>
    <row r="40" spans="2:1024" s="36" customFormat="1" x14ac:dyDescent="0.25">
      <c r="B40" s="9"/>
      <c r="C40" s="9"/>
      <c r="D40" s="9"/>
      <c r="E40" s="46"/>
      <c r="F40" s="5"/>
      <c r="G40" s="47"/>
      <c r="H40" s="40"/>
      <c r="I40" s="40"/>
      <c r="J40" s="41"/>
      <c r="Q40" s="38"/>
      <c r="R40" s="38"/>
      <c r="AMI40"/>
      <c r="AMJ40"/>
    </row>
    <row r="41" spans="2:1024" s="36" customFormat="1" x14ac:dyDescent="0.25">
      <c r="B41" s="9"/>
      <c r="C41" s="9"/>
      <c r="D41" s="9"/>
      <c r="E41" s="46"/>
      <c r="F41" s="5"/>
      <c r="G41" s="47"/>
      <c r="H41" s="40"/>
      <c r="I41" s="40"/>
      <c r="J41" s="41"/>
      <c r="Q41" s="38"/>
      <c r="R41" s="38"/>
      <c r="AMI41"/>
      <c r="AMJ41"/>
    </row>
    <row r="42" spans="2:1024" s="36" customFormat="1" x14ac:dyDescent="0.25">
      <c r="B42" s="9"/>
      <c r="C42" s="9"/>
      <c r="D42" s="9"/>
      <c r="E42" s="46"/>
      <c r="F42" s="5"/>
      <c r="G42" s="47"/>
      <c r="H42" s="40"/>
      <c r="I42" s="40"/>
      <c r="J42" s="41"/>
      <c r="Q42" s="38"/>
      <c r="R42" s="38"/>
      <c r="AMI42"/>
      <c r="AMJ42"/>
    </row>
    <row r="43" spans="2:1024" s="36" customFormat="1" x14ac:dyDescent="0.25">
      <c r="B43" s="9"/>
      <c r="C43" s="9"/>
      <c r="D43" s="9"/>
      <c r="E43" s="46"/>
      <c r="F43" s="5"/>
      <c r="G43" s="47"/>
      <c r="H43" s="40"/>
      <c r="I43" s="40"/>
      <c r="J43" s="41"/>
      <c r="Q43" s="38"/>
      <c r="R43" s="38"/>
      <c r="AMI43"/>
      <c r="AMJ43"/>
    </row>
    <row r="44" spans="2:1024" s="36" customFormat="1" x14ac:dyDescent="0.25">
      <c r="B44" s="9"/>
      <c r="C44" s="9"/>
      <c r="D44" s="9"/>
      <c r="E44" s="46"/>
      <c r="F44" s="5"/>
      <c r="G44" s="47"/>
      <c r="H44" s="40"/>
      <c r="I44" s="40"/>
      <c r="J44" s="41"/>
      <c r="Q44" s="38"/>
      <c r="R44" s="38"/>
      <c r="AMI44"/>
      <c r="AMJ44"/>
    </row>
    <row r="45" spans="2:1024" s="36" customFormat="1" x14ac:dyDescent="0.25">
      <c r="B45" s="9"/>
      <c r="C45" s="9"/>
      <c r="D45" s="9"/>
      <c r="E45" s="46"/>
      <c r="F45" s="5"/>
      <c r="G45" s="47"/>
      <c r="H45" s="40"/>
      <c r="I45" s="40"/>
      <c r="J45" s="41"/>
      <c r="Q45" s="38"/>
      <c r="R45" s="38"/>
      <c r="AMI45"/>
      <c r="AMJ45"/>
    </row>
    <row r="46" spans="2:1024" s="36" customFormat="1" x14ac:dyDescent="0.25">
      <c r="B46" s="9"/>
      <c r="C46" s="9"/>
      <c r="D46" s="9"/>
      <c r="E46" s="46"/>
      <c r="F46" s="5"/>
      <c r="G46" s="47"/>
      <c r="H46" s="40"/>
      <c r="I46" s="40"/>
      <c r="J46" s="41"/>
      <c r="Q46" s="38"/>
      <c r="R46" s="38"/>
      <c r="AMI46"/>
      <c r="AMJ46"/>
    </row>
    <row r="47" spans="2:1024" s="36" customFormat="1" x14ac:dyDescent="0.25">
      <c r="B47" s="9"/>
      <c r="C47" s="9"/>
      <c r="D47" s="9"/>
      <c r="E47" s="46"/>
      <c r="F47" s="5"/>
      <c r="G47" s="47"/>
      <c r="H47" s="40"/>
      <c r="I47" s="40"/>
      <c r="J47" s="41"/>
      <c r="Q47" s="38"/>
      <c r="R47" s="38"/>
      <c r="AMI47"/>
      <c r="AMJ47"/>
    </row>
    <row r="48" spans="2:1024" s="36" customFormat="1" x14ac:dyDescent="0.25">
      <c r="B48" s="9"/>
      <c r="C48" s="9"/>
      <c r="D48" s="9"/>
      <c r="E48" s="46"/>
      <c r="F48" s="5"/>
      <c r="G48" s="47"/>
      <c r="H48" s="40"/>
      <c r="I48" s="40"/>
      <c r="J48" s="41"/>
      <c r="Q48" s="38"/>
      <c r="R48" s="38"/>
      <c r="AMI48"/>
      <c r="AMJ48"/>
    </row>
    <row r="49" spans="2:1024" s="36" customFormat="1" x14ac:dyDescent="0.25">
      <c r="B49" s="9"/>
      <c r="C49" s="9"/>
      <c r="D49" s="9"/>
      <c r="E49" s="46"/>
      <c r="F49" s="5"/>
      <c r="G49" s="47"/>
      <c r="H49" s="40"/>
      <c r="I49" s="40"/>
      <c r="J49" s="41"/>
      <c r="Q49" s="38"/>
      <c r="R49" s="38"/>
      <c r="AMI49"/>
      <c r="AMJ49"/>
    </row>
    <row r="50" spans="2:1024" s="36" customFormat="1" x14ac:dyDescent="0.25">
      <c r="B50" s="9"/>
      <c r="C50" s="9"/>
      <c r="D50" s="9"/>
      <c r="E50" s="46"/>
      <c r="F50" s="5"/>
      <c r="G50" s="47"/>
      <c r="H50" s="40"/>
      <c r="I50" s="40"/>
      <c r="J50" s="41"/>
      <c r="Q50" s="38"/>
      <c r="R50" s="38"/>
      <c r="AMI50"/>
      <c r="AMJ50"/>
    </row>
    <row r="51" spans="2:1024" s="36" customFormat="1" x14ac:dyDescent="0.25">
      <c r="B51" s="9"/>
      <c r="C51" s="9"/>
      <c r="D51" s="9"/>
      <c r="E51" s="46"/>
      <c r="F51" s="5"/>
      <c r="G51" s="47"/>
      <c r="H51" s="40"/>
      <c r="I51" s="40"/>
      <c r="J51" s="41"/>
      <c r="Q51" s="38"/>
      <c r="R51" s="38"/>
      <c r="AMI51"/>
      <c r="AMJ51"/>
    </row>
    <row r="52" spans="2:1024" s="36" customFormat="1" x14ac:dyDescent="0.25">
      <c r="B52" s="9"/>
      <c r="C52" s="9"/>
      <c r="D52" s="9"/>
      <c r="E52" s="46"/>
      <c r="F52" s="5"/>
      <c r="G52" s="47"/>
      <c r="H52" s="40"/>
      <c r="I52" s="40"/>
      <c r="J52" s="41"/>
      <c r="Q52" s="38"/>
      <c r="R52" s="38"/>
      <c r="AMI52"/>
      <c r="AMJ52"/>
    </row>
    <row r="53" spans="2:1024" s="36" customFormat="1" x14ac:dyDescent="0.25">
      <c r="B53" s="9"/>
      <c r="C53" s="9"/>
      <c r="D53" s="9"/>
      <c r="E53" s="46"/>
      <c r="F53" s="5"/>
      <c r="G53" s="47"/>
      <c r="H53" s="40"/>
      <c r="I53" s="40"/>
      <c r="J53" s="41"/>
      <c r="Q53" s="38"/>
      <c r="R53" s="38"/>
      <c r="AMI53"/>
      <c r="AMJ53"/>
    </row>
    <row r="54" spans="2:1024" s="36" customFormat="1" x14ac:dyDescent="0.25">
      <c r="B54" s="9"/>
      <c r="C54" s="9"/>
      <c r="D54" s="9"/>
      <c r="E54" s="46"/>
      <c r="F54" s="5"/>
      <c r="G54" s="47"/>
      <c r="H54" s="40"/>
      <c r="I54" s="40"/>
      <c r="J54" s="41"/>
      <c r="Q54" s="38"/>
      <c r="R54" s="38"/>
      <c r="AMI54"/>
      <c r="AMJ54"/>
    </row>
    <row r="55" spans="2:1024" s="36" customFormat="1" x14ac:dyDescent="0.25">
      <c r="B55" s="9"/>
      <c r="C55" s="9"/>
      <c r="D55" s="9"/>
      <c r="E55" s="46"/>
      <c r="F55" s="5"/>
      <c r="G55" s="47"/>
      <c r="H55" s="40"/>
      <c r="I55" s="40"/>
      <c r="J55" s="41"/>
      <c r="Q55" s="38"/>
      <c r="R55" s="38"/>
      <c r="AMI55"/>
      <c r="AMJ55"/>
    </row>
    <row r="56" spans="2:1024" s="36" customFormat="1" x14ac:dyDescent="0.25">
      <c r="B56" s="9"/>
      <c r="C56" s="9"/>
      <c r="D56" s="9"/>
      <c r="E56" s="46"/>
      <c r="F56" s="5"/>
      <c r="G56" s="47"/>
      <c r="H56" s="40"/>
      <c r="I56" s="40"/>
      <c r="J56" s="41"/>
      <c r="Q56" s="38"/>
      <c r="R56" s="38"/>
      <c r="AMI56"/>
      <c r="AMJ56"/>
    </row>
    <row r="57" spans="2:1024" s="36" customFormat="1" x14ac:dyDescent="0.25">
      <c r="B57" s="9"/>
      <c r="C57" s="9"/>
      <c r="D57" s="9"/>
      <c r="E57" s="46"/>
      <c r="F57" s="5"/>
      <c r="G57" s="47"/>
      <c r="H57" s="40"/>
      <c r="I57" s="40"/>
      <c r="J57" s="41"/>
      <c r="Q57" s="38"/>
      <c r="R57" s="38"/>
      <c r="AMI57"/>
      <c r="AMJ57"/>
    </row>
    <row r="58" spans="2:1024" s="36" customFormat="1" x14ac:dyDescent="0.25">
      <c r="B58" s="9"/>
      <c r="C58" s="9"/>
      <c r="D58" s="9"/>
      <c r="E58" s="46"/>
      <c r="F58" s="5"/>
      <c r="G58" s="47"/>
      <c r="H58" s="40"/>
      <c r="I58" s="40"/>
      <c r="J58" s="41"/>
      <c r="Q58" s="38"/>
      <c r="R58" s="38"/>
      <c r="AMI58"/>
      <c r="AMJ58"/>
    </row>
    <row r="59" spans="2:1024" s="36" customFormat="1" x14ac:dyDescent="0.25">
      <c r="B59" s="9"/>
      <c r="C59" s="9"/>
      <c r="D59" s="9"/>
      <c r="E59" s="46"/>
      <c r="F59" s="5"/>
      <c r="G59" s="47"/>
      <c r="H59" s="40"/>
      <c r="I59" s="40"/>
      <c r="J59" s="41"/>
      <c r="Q59" s="38"/>
      <c r="R59" s="38"/>
      <c r="AMI59"/>
      <c r="AMJ59"/>
    </row>
    <row r="60" spans="2:1024" s="36" customFormat="1" x14ac:dyDescent="0.25">
      <c r="B60" s="9"/>
      <c r="C60" s="9"/>
      <c r="D60" s="9"/>
      <c r="E60" s="46"/>
      <c r="F60" s="5"/>
      <c r="G60" s="47"/>
      <c r="H60" s="40"/>
      <c r="I60" s="40"/>
      <c r="J60" s="41"/>
      <c r="Q60" s="38"/>
      <c r="R60" s="38"/>
      <c r="AMI60"/>
      <c r="AMJ60"/>
    </row>
    <row r="61" spans="2:1024" s="36" customFormat="1" x14ac:dyDescent="0.25">
      <c r="B61" s="9"/>
      <c r="C61" s="9"/>
      <c r="D61" s="9"/>
      <c r="E61" s="46"/>
      <c r="F61" s="5"/>
      <c r="G61" s="47"/>
      <c r="H61" s="40"/>
      <c r="I61" s="40"/>
      <c r="J61" s="41"/>
      <c r="Q61" s="38"/>
      <c r="R61" s="38"/>
      <c r="AMI61"/>
      <c r="AMJ61"/>
    </row>
    <row r="62" spans="2:1024" s="36" customFormat="1" x14ac:dyDescent="0.25">
      <c r="B62" s="9"/>
      <c r="C62" s="9"/>
      <c r="D62" s="9"/>
      <c r="E62" s="46"/>
      <c r="F62" s="5"/>
      <c r="G62" s="47"/>
      <c r="H62" s="40"/>
      <c r="I62" s="40"/>
      <c r="J62" s="41"/>
      <c r="Q62" s="38"/>
      <c r="R62" s="38"/>
      <c r="AMI62"/>
      <c r="AMJ62"/>
    </row>
    <row r="63" spans="2:1024" s="36" customFormat="1" x14ac:dyDescent="0.25">
      <c r="B63" s="9"/>
      <c r="C63" s="9"/>
      <c r="D63" s="9"/>
      <c r="E63" s="46"/>
      <c r="F63" s="5"/>
      <c r="G63" s="47"/>
      <c r="H63" s="40"/>
      <c r="I63" s="40"/>
      <c r="J63" s="41"/>
      <c r="Q63" s="38"/>
      <c r="R63" s="38"/>
      <c r="AMI63"/>
      <c r="AMJ63"/>
    </row>
    <row r="64" spans="2:1024" s="36" customFormat="1" x14ac:dyDescent="0.25">
      <c r="B64" s="9"/>
      <c r="C64" s="9"/>
      <c r="D64" s="9"/>
      <c r="E64" s="46"/>
      <c r="F64" s="5"/>
      <c r="G64" s="47"/>
      <c r="H64" s="40"/>
      <c r="I64" s="40"/>
      <c r="J64" s="41"/>
      <c r="Q64" s="38"/>
      <c r="R64" s="38"/>
      <c r="AMI64"/>
      <c r="AMJ64"/>
    </row>
    <row r="65" spans="2:1024" s="36" customFormat="1" x14ac:dyDescent="0.25">
      <c r="B65" s="9"/>
      <c r="C65" s="9"/>
      <c r="D65" s="9"/>
      <c r="E65" s="46"/>
      <c r="F65" s="5"/>
      <c r="G65" s="47"/>
      <c r="H65" s="40"/>
      <c r="I65" s="40"/>
      <c r="J65" s="41"/>
      <c r="Q65" s="38"/>
      <c r="R65" s="38"/>
      <c r="AMI65"/>
      <c r="AMJ65"/>
    </row>
    <row r="66" spans="2:1024" s="36" customFormat="1" x14ac:dyDescent="0.25">
      <c r="B66" s="9"/>
      <c r="C66" s="9"/>
      <c r="D66" s="9"/>
      <c r="E66" s="46"/>
      <c r="F66" s="5"/>
      <c r="G66" s="47"/>
      <c r="H66" s="40"/>
      <c r="I66" s="40"/>
      <c r="J66" s="41"/>
      <c r="Q66" s="38"/>
      <c r="R66" s="38"/>
      <c r="AMI66"/>
      <c r="AMJ66"/>
    </row>
    <row r="67" spans="2:1024" s="36" customFormat="1" x14ac:dyDescent="0.25">
      <c r="B67" s="9"/>
      <c r="C67" s="9"/>
      <c r="D67" s="9"/>
      <c r="E67" s="46"/>
      <c r="F67" s="5"/>
      <c r="G67" s="47"/>
      <c r="H67" s="40"/>
      <c r="I67" s="40"/>
      <c r="J67" s="41"/>
      <c r="Q67" s="38"/>
      <c r="R67" s="38"/>
      <c r="AMI67"/>
      <c r="AMJ67"/>
    </row>
    <row r="68" spans="2:1024" s="36" customFormat="1" x14ac:dyDescent="0.25">
      <c r="B68" s="9"/>
      <c r="C68" s="9"/>
      <c r="D68" s="9"/>
      <c r="E68" s="46"/>
      <c r="F68" s="5"/>
      <c r="G68" s="47"/>
      <c r="H68" s="40"/>
      <c r="I68" s="40"/>
      <c r="J68" s="41"/>
      <c r="Q68" s="38"/>
      <c r="R68" s="38"/>
      <c r="AMI68"/>
      <c r="AMJ68"/>
    </row>
    <row r="69" spans="2:1024" s="36" customFormat="1" x14ac:dyDescent="0.25">
      <c r="B69" s="9"/>
      <c r="C69" s="9"/>
      <c r="D69" s="9"/>
      <c r="E69" s="46"/>
      <c r="F69" s="5"/>
      <c r="G69" s="47"/>
      <c r="H69" s="40"/>
      <c r="I69" s="40"/>
      <c r="J69" s="41"/>
      <c r="Q69" s="38"/>
      <c r="R69" s="38"/>
      <c r="AMI69"/>
      <c r="AMJ69"/>
    </row>
    <row r="70" spans="2:1024" s="36" customFormat="1" x14ac:dyDescent="0.25">
      <c r="B70" s="9"/>
      <c r="C70" s="9"/>
      <c r="D70" s="9"/>
      <c r="E70" s="46"/>
      <c r="F70" s="5"/>
      <c r="G70" s="47"/>
      <c r="H70" s="40"/>
      <c r="I70" s="40"/>
      <c r="J70" s="41"/>
      <c r="Q70" s="38"/>
      <c r="R70" s="38"/>
      <c r="AMI70"/>
      <c r="AMJ70"/>
    </row>
    <row r="71" spans="2:1024" s="36" customFormat="1" x14ac:dyDescent="0.25">
      <c r="B71" s="9"/>
      <c r="C71" s="9"/>
      <c r="D71" s="9"/>
      <c r="E71" s="46"/>
      <c r="F71" s="5"/>
      <c r="G71" s="47"/>
      <c r="H71" s="40"/>
      <c r="I71" s="40"/>
      <c r="J71" s="41"/>
      <c r="Q71" s="38"/>
      <c r="R71" s="38"/>
      <c r="AMI71"/>
      <c r="AMJ71"/>
    </row>
    <row r="72" spans="2:1024" s="36" customFormat="1" x14ac:dyDescent="0.25">
      <c r="B72" s="9"/>
      <c r="C72" s="9"/>
      <c r="D72" s="9"/>
      <c r="E72" s="46"/>
      <c r="F72" s="5"/>
      <c r="G72" s="47"/>
      <c r="H72" s="40"/>
      <c r="I72" s="40"/>
      <c r="J72" s="41"/>
      <c r="Q72" s="38"/>
      <c r="R72" s="38"/>
      <c r="AMI72"/>
      <c r="AMJ72"/>
    </row>
    <row r="73" spans="2:1024" s="36" customFormat="1" x14ac:dyDescent="0.25">
      <c r="B73" s="9"/>
      <c r="C73" s="9"/>
      <c r="D73" s="9"/>
      <c r="E73" s="46"/>
      <c r="F73" s="5"/>
      <c r="G73" s="47"/>
      <c r="H73" s="40"/>
      <c r="I73" s="40"/>
      <c r="J73" s="41"/>
      <c r="Q73" s="38"/>
      <c r="R73" s="38"/>
      <c r="AMI73"/>
      <c r="AMJ73"/>
    </row>
    <row r="74" spans="2:1024" s="36" customFormat="1" x14ac:dyDescent="0.25">
      <c r="B74" s="9"/>
      <c r="C74" s="9"/>
      <c r="D74" s="9"/>
      <c r="E74" s="46"/>
      <c r="F74" s="5"/>
      <c r="G74" s="47"/>
      <c r="H74" s="40"/>
      <c r="I74" s="40"/>
      <c r="J74" s="41"/>
      <c r="Q74" s="38"/>
      <c r="R74" s="38"/>
      <c r="AMI74"/>
      <c r="AMJ74"/>
    </row>
    <row r="75" spans="2:1024" s="36" customFormat="1" x14ac:dyDescent="0.25">
      <c r="B75" s="5"/>
      <c r="C75" s="5"/>
      <c r="D75" s="5"/>
      <c r="E75" s="6"/>
      <c r="F75" s="9"/>
      <c r="G75" s="7"/>
      <c r="H75" s="8"/>
      <c r="I75" s="9"/>
      <c r="J75" s="10"/>
      <c r="K75" s="23"/>
      <c r="L75" s="5"/>
      <c r="M75" s="5"/>
      <c r="N75" s="5"/>
      <c r="Q75" s="38"/>
      <c r="R75" s="38"/>
      <c r="AMI75"/>
      <c r="AMJ75"/>
    </row>
    <row r="76" spans="2:1024" s="36" customFormat="1" x14ac:dyDescent="0.25">
      <c r="B76" s="5"/>
      <c r="C76" s="5"/>
      <c r="D76" s="5"/>
      <c r="E76" s="6"/>
      <c r="F76" s="9"/>
      <c r="G76" s="7"/>
      <c r="H76" s="8"/>
      <c r="I76" s="9"/>
      <c r="J76" s="10"/>
      <c r="K76" s="23"/>
      <c r="L76" s="5"/>
      <c r="M76" s="5"/>
      <c r="N76" s="5"/>
      <c r="Q76" s="38"/>
      <c r="R76" s="38"/>
      <c r="AMI76"/>
      <c r="AMJ76"/>
    </row>
    <row r="77" spans="2:1024" s="36" customFormat="1" x14ac:dyDescent="0.25">
      <c r="B77" s="5"/>
      <c r="C77" s="5"/>
      <c r="D77" s="5"/>
      <c r="E77" s="6"/>
      <c r="F77" s="9"/>
      <c r="G77" s="7"/>
      <c r="H77" s="8"/>
      <c r="I77" s="9"/>
      <c r="J77" s="10"/>
      <c r="K77" s="23"/>
      <c r="L77" s="5"/>
      <c r="M77" s="5"/>
      <c r="N77" s="5"/>
      <c r="Q77" s="38"/>
      <c r="R77" s="38"/>
      <c r="AMI77"/>
      <c r="AMJ77"/>
    </row>
    <row r="78" spans="2:1024" s="36" customFormat="1" x14ac:dyDescent="0.25">
      <c r="B78" s="5"/>
      <c r="C78" s="5"/>
      <c r="D78" s="5"/>
      <c r="E78" s="6"/>
      <c r="F78" s="9"/>
      <c r="G78" s="7"/>
      <c r="H78" s="8"/>
      <c r="I78" s="9"/>
      <c r="J78" s="10"/>
      <c r="K78" s="23"/>
      <c r="L78" s="5"/>
      <c r="M78" s="5"/>
      <c r="N78" s="5"/>
      <c r="Q78" s="38"/>
      <c r="R78" s="38"/>
      <c r="AMI78"/>
      <c r="AMJ78"/>
    </row>
    <row r="79" spans="2:1024" s="36" customFormat="1" x14ac:dyDescent="0.25">
      <c r="B79" s="5"/>
      <c r="C79" s="5"/>
      <c r="D79" s="5"/>
      <c r="E79" s="6"/>
      <c r="F79" s="9"/>
      <c r="G79" s="7"/>
      <c r="H79" s="8"/>
      <c r="I79" s="9"/>
      <c r="J79" s="10"/>
      <c r="K79" s="23"/>
      <c r="L79" s="5"/>
      <c r="M79" s="5"/>
      <c r="N79" s="5"/>
      <c r="Q79" s="38"/>
      <c r="R79" s="38"/>
      <c r="AMI79"/>
      <c r="AMJ79"/>
    </row>
    <row r="80" spans="2:1024" s="36" customFormat="1" x14ac:dyDescent="0.25">
      <c r="B80" s="5"/>
      <c r="C80" s="5"/>
      <c r="D80" s="5"/>
      <c r="E80" s="6"/>
      <c r="F80" s="9"/>
      <c r="G80" s="7"/>
      <c r="H80" s="8"/>
      <c r="I80" s="9"/>
      <c r="J80" s="10"/>
      <c r="K80" s="23"/>
      <c r="L80" s="5"/>
      <c r="M80" s="5"/>
      <c r="N80" s="5"/>
      <c r="Q80" s="38"/>
      <c r="R80" s="38"/>
      <c r="AMI80"/>
      <c r="AMJ80"/>
    </row>
    <row r="81" spans="2:1024" s="36" customFormat="1" x14ac:dyDescent="0.25">
      <c r="B81" s="5"/>
      <c r="C81" s="5"/>
      <c r="D81" s="5"/>
      <c r="E81" s="6"/>
      <c r="F81" s="9"/>
      <c r="G81" s="7"/>
      <c r="H81" s="8"/>
      <c r="I81" s="9"/>
      <c r="J81" s="10"/>
      <c r="K81" s="23"/>
      <c r="L81" s="5"/>
      <c r="M81" s="5"/>
      <c r="N81" s="5"/>
      <c r="Q81" s="38"/>
      <c r="R81" s="38"/>
      <c r="AMI81"/>
      <c r="AMJ81"/>
    </row>
    <row r="82" spans="2:1024" s="36" customFormat="1" x14ac:dyDescent="0.25">
      <c r="B82" s="5"/>
      <c r="C82" s="5"/>
      <c r="D82" s="5"/>
      <c r="E82" s="6"/>
      <c r="F82" s="9"/>
      <c r="G82" s="7"/>
      <c r="H82" s="8"/>
      <c r="I82" s="9"/>
      <c r="J82" s="10"/>
      <c r="K82" s="23"/>
      <c r="L82" s="5"/>
      <c r="M82" s="5"/>
      <c r="N82" s="5"/>
      <c r="Q82" s="38"/>
      <c r="R82" s="38"/>
      <c r="AMI82"/>
      <c r="AMJ82"/>
    </row>
    <row r="83" spans="2:1024" s="36" customFormat="1" x14ac:dyDescent="0.25">
      <c r="B83" s="5"/>
      <c r="C83" s="5"/>
      <c r="D83" s="5"/>
      <c r="E83" s="6"/>
      <c r="F83" s="9"/>
      <c r="G83" s="7"/>
      <c r="H83" s="8"/>
      <c r="I83" s="9"/>
      <c r="J83" s="10"/>
      <c r="K83" s="23"/>
      <c r="L83" s="5"/>
      <c r="M83" s="5"/>
      <c r="N83" s="5"/>
      <c r="Q83" s="38"/>
      <c r="R83" s="38"/>
      <c r="AMI83"/>
      <c r="AMJ83"/>
    </row>
    <row r="84" spans="2:1024" s="36" customFormat="1" x14ac:dyDescent="0.25">
      <c r="B84" s="5"/>
      <c r="C84" s="5"/>
      <c r="D84" s="5"/>
      <c r="E84" s="6"/>
      <c r="F84" s="9"/>
      <c r="G84" s="7"/>
      <c r="H84" s="8"/>
      <c r="I84" s="9"/>
      <c r="J84" s="10"/>
      <c r="K84" s="23"/>
      <c r="L84" s="5"/>
      <c r="M84" s="5"/>
      <c r="N84" s="5"/>
      <c r="Q84" s="38"/>
      <c r="R84" s="38"/>
      <c r="AMI84"/>
      <c r="AMJ84"/>
    </row>
    <row r="85" spans="2:1024" s="36" customFormat="1" x14ac:dyDescent="0.25">
      <c r="B85" s="5"/>
      <c r="C85" s="5"/>
      <c r="D85" s="5"/>
      <c r="E85" s="6"/>
      <c r="F85" s="9"/>
      <c r="G85" s="7"/>
      <c r="H85" s="8"/>
      <c r="I85" s="9"/>
      <c r="J85" s="10"/>
      <c r="K85" s="23"/>
      <c r="L85" s="5"/>
      <c r="M85" s="5"/>
      <c r="N85" s="5"/>
      <c r="Q85" s="38"/>
      <c r="R85" s="38"/>
      <c r="AMI85"/>
      <c r="AMJ85"/>
    </row>
    <row r="86" spans="2:1024" s="36" customFormat="1" x14ac:dyDescent="0.25">
      <c r="B86" s="5"/>
      <c r="C86" s="5"/>
      <c r="D86" s="5"/>
      <c r="E86" s="6"/>
      <c r="F86" s="9"/>
      <c r="G86" s="7"/>
      <c r="H86" s="8"/>
      <c r="I86" s="9"/>
      <c r="J86" s="10"/>
      <c r="K86" s="23"/>
      <c r="L86" s="5"/>
      <c r="M86" s="5"/>
      <c r="N86" s="5"/>
      <c r="Q86" s="38"/>
      <c r="R86" s="38"/>
      <c r="AMI86"/>
      <c r="AMJ86"/>
    </row>
    <row r="87" spans="2:1024" s="36" customFormat="1" x14ac:dyDescent="0.25">
      <c r="B87" s="5"/>
      <c r="C87" s="5"/>
      <c r="D87" s="5"/>
      <c r="E87" s="6"/>
      <c r="F87" s="9"/>
      <c r="G87" s="7"/>
      <c r="H87" s="8"/>
      <c r="I87" s="9"/>
      <c r="J87" s="10"/>
      <c r="K87" s="23"/>
      <c r="L87" s="5"/>
      <c r="M87" s="5"/>
      <c r="N87" s="5"/>
      <c r="Q87" s="38"/>
      <c r="R87" s="38"/>
      <c r="AMI87"/>
      <c r="AMJ87"/>
    </row>
    <row r="88" spans="2:1024" s="36" customFormat="1" x14ac:dyDescent="0.25">
      <c r="B88" s="5"/>
      <c r="C88" s="5"/>
      <c r="D88" s="5"/>
      <c r="E88" s="6"/>
      <c r="F88" s="9"/>
      <c r="G88" s="7"/>
      <c r="H88" s="8"/>
      <c r="I88" s="9"/>
      <c r="J88" s="10"/>
      <c r="K88" s="23"/>
      <c r="L88" s="5"/>
      <c r="M88" s="5"/>
      <c r="N88" s="5"/>
      <c r="Q88" s="38"/>
      <c r="R88" s="38"/>
      <c r="AMI88"/>
      <c r="AMJ88"/>
    </row>
    <row r="89" spans="2:1024" s="36" customFormat="1" x14ac:dyDescent="0.25">
      <c r="B89" s="5"/>
      <c r="C89" s="5"/>
      <c r="D89" s="5"/>
      <c r="E89" s="6"/>
      <c r="F89" s="9"/>
      <c r="G89" s="7"/>
      <c r="H89" s="8"/>
      <c r="I89" s="9"/>
      <c r="J89" s="10"/>
      <c r="K89" s="23"/>
      <c r="L89" s="5"/>
      <c r="M89" s="5"/>
      <c r="N89" s="5"/>
      <c r="Q89" s="38"/>
      <c r="R89" s="38"/>
      <c r="AMI89"/>
      <c r="AMJ89"/>
    </row>
    <row r="90" spans="2:1024" s="36" customFormat="1" x14ac:dyDescent="0.25">
      <c r="B90" s="5"/>
      <c r="C90" s="5"/>
      <c r="D90" s="5"/>
      <c r="E90" s="6"/>
      <c r="F90" s="9"/>
      <c r="G90" s="7"/>
      <c r="H90" s="8"/>
      <c r="I90" s="9"/>
      <c r="J90" s="10"/>
      <c r="K90" s="23"/>
      <c r="L90" s="5"/>
      <c r="M90" s="5"/>
      <c r="N90" s="5"/>
      <c r="Q90" s="38"/>
      <c r="R90" s="38"/>
      <c r="AMI90"/>
      <c r="AMJ90"/>
    </row>
    <row r="91" spans="2:1024" s="36" customFormat="1" x14ac:dyDescent="0.25">
      <c r="B91" s="5"/>
      <c r="C91" s="5"/>
      <c r="D91" s="5"/>
      <c r="E91" s="6"/>
      <c r="F91" s="9"/>
      <c r="G91" s="7"/>
      <c r="H91" s="8"/>
      <c r="I91" s="9"/>
      <c r="J91" s="10"/>
      <c r="K91" s="23"/>
      <c r="L91" s="5"/>
      <c r="M91" s="5"/>
      <c r="N91" s="5"/>
      <c r="Q91" s="38"/>
      <c r="R91" s="38"/>
      <c r="AMI91"/>
      <c r="AMJ91"/>
    </row>
    <row r="92" spans="2:1024" s="36" customFormat="1" x14ac:dyDescent="0.25">
      <c r="B92" s="5"/>
      <c r="C92" s="5"/>
      <c r="D92" s="5"/>
      <c r="E92" s="6"/>
      <c r="F92" s="9"/>
      <c r="G92" s="7"/>
      <c r="H92" s="8"/>
      <c r="I92" s="9"/>
      <c r="J92" s="10"/>
      <c r="K92" s="23"/>
      <c r="L92" s="5"/>
      <c r="M92" s="5"/>
      <c r="N92" s="5"/>
      <c r="Q92" s="38"/>
      <c r="R92" s="38"/>
      <c r="AMI92"/>
      <c r="AMJ92"/>
    </row>
    <row r="93" spans="2:1024" s="36" customFormat="1" x14ac:dyDescent="0.25">
      <c r="B93" s="5"/>
      <c r="C93" s="5"/>
      <c r="D93" s="5"/>
      <c r="E93" s="6"/>
      <c r="F93" s="9"/>
      <c r="G93" s="7"/>
      <c r="H93" s="8"/>
      <c r="I93" s="9"/>
      <c r="J93" s="10"/>
      <c r="K93" s="23"/>
      <c r="L93" s="5"/>
      <c r="M93" s="5"/>
      <c r="N93" s="5"/>
      <c r="Q93" s="38"/>
      <c r="R93" s="38"/>
      <c r="AMI93"/>
      <c r="AMJ93"/>
    </row>
    <row r="94" spans="2:1024" s="36" customFormat="1" x14ac:dyDescent="0.25">
      <c r="B94" s="5"/>
      <c r="C94" s="5"/>
      <c r="D94" s="5"/>
      <c r="E94" s="6"/>
      <c r="F94" s="9"/>
      <c r="G94" s="7"/>
      <c r="H94" s="8"/>
      <c r="I94" s="9"/>
      <c r="J94" s="10"/>
      <c r="K94" s="23"/>
      <c r="L94" s="5"/>
      <c r="M94" s="5"/>
      <c r="N94" s="5"/>
      <c r="Q94" s="38"/>
      <c r="R94" s="38"/>
      <c r="AMI94"/>
      <c r="AMJ94"/>
    </row>
    <row r="95" spans="2:1024" s="36" customFormat="1" x14ac:dyDescent="0.25">
      <c r="B95" s="5"/>
      <c r="C95" s="5"/>
      <c r="D95" s="5"/>
      <c r="E95" s="6"/>
      <c r="F95" s="9"/>
      <c r="G95" s="7"/>
      <c r="H95" s="8"/>
      <c r="I95" s="9"/>
      <c r="J95" s="10"/>
      <c r="K95" s="23"/>
      <c r="L95" s="5"/>
      <c r="M95" s="5"/>
      <c r="N95" s="5"/>
      <c r="Q95" s="38"/>
      <c r="R95" s="38"/>
      <c r="AMI95"/>
      <c r="AMJ95"/>
    </row>
    <row r="96" spans="2:1024" s="36" customFormat="1" x14ac:dyDescent="0.25">
      <c r="B96" s="5"/>
      <c r="C96" s="5"/>
      <c r="D96" s="5"/>
      <c r="E96" s="6"/>
      <c r="F96" s="9"/>
      <c r="G96" s="7"/>
      <c r="H96" s="8"/>
      <c r="I96" s="9"/>
      <c r="J96" s="10"/>
      <c r="K96" s="23"/>
      <c r="L96" s="5"/>
      <c r="M96" s="5"/>
      <c r="N96" s="5"/>
      <c r="Q96" s="38"/>
      <c r="R96" s="38"/>
      <c r="AMI96"/>
      <c r="AMJ96"/>
    </row>
    <row r="97" spans="2:1024" s="36" customFormat="1" x14ac:dyDescent="0.25">
      <c r="B97" s="5"/>
      <c r="C97" s="5"/>
      <c r="D97" s="5"/>
      <c r="E97" s="6"/>
      <c r="F97" s="9"/>
      <c r="G97" s="7"/>
      <c r="H97" s="8"/>
      <c r="I97" s="9"/>
      <c r="J97" s="10"/>
      <c r="K97" s="23"/>
      <c r="L97" s="5"/>
      <c r="M97" s="5"/>
      <c r="N97" s="5"/>
      <c r="Q97" s="38"/>
      <c r="R97" s="38"/>
      <c r="AMI97"/>
      <c r="AMJ97"/>
    </row>
    <row r="98" spans="2:1024" s="36" customFormat="1" x14ac:dyDescent="0.25">
      <c r="B98" s="5"/>
      <c r="C98" s="5"/>
      <c r="D98" s="5"/>
      <c r="E98" s="6"/>
      <c r="F98" s="9"/>
      <c r="G98" s="7"/>
      <c r="H98" s="8"/>
      <c r="I98" s="9"/>
      <c r="J98" s="10"/>
      <c r="K98" s="23"/>
      <c r="L98" s="5"/>
      <c r="M98" s="5"/>
      <c r="N98" s="5"/>
      <c r="Q98" s="38"/>
      <c r="R98" s="38"/>
      <c r="AMI98"/>
      <c r="AMJ98"/>
    </row>
    <row r="99" spans="2:1024" s="36" customFormat="1" x14ac:dyDescent="0.25">
      <c r="B99" s="5"/>
      <c r="C99" s="5"/>
      <c r="D99" s="5"/>
      <c r="E99" s="6"/>
      <c r="F99" s="9"/>
      <c r="G99" s="7"/>
      <c r="H99" s="8"/>
      <c r="I99" s="9"/>
      <c r="J99" s="10"/>
      <c r="K99" s="23"/>
      <c r="L99" s="5"/>
      <c r="M99" s="5"/>
      <c r="N99" s="5"/>
      <c r="Q99" s="38"/>
      <c r="R99" s="38"/>
      <c r="AMI99"/>
      <c r="AMJ99"/>
    </row>
    <row r="100" spans="2:1024" s="36" customFormat="1" x14ac:dyDescent="0.25">
      <c r="B100" s="5"/>
      <c r="C100" s="5"/>
      <c r="D100" s="5"/>
      <c r="E100" s="6"/>
      <c r="F100" s="9"/>
      <c r="G100" s="7"/>
      <c r="H100" s="8"/>
      <c r="I100" s="9"/>
      <c r="J100" s="10"/>
      <c r="K100" s="23"/>
      <c r="L100" s="5"/>
      <c r="M100" s="5"/>
      <c r="N100" s="5"/>
      <c r="Q100" s="38"/>
      <c r="R100" s="38"/>
      <c r="AMI100"/>
      <c r="AMJ100"/>
    </row>
    <row r="101" spans="2:1024" s="36" customFormat="1" x14ac:dyDescent="0.25">
      <c r="B101" s="5"/>
      <c r="C101" s="5"/>
      <c r="D101" s="5"/>
      <c r="E101" s="6"/>
      <c r="F101" s="9"/>
      <c r="G101" s="7"/>
      <c r="H101" s="8"/>
      <c r="I101" s="9"/>
      <c r="J101" s="10"/>
      <c r="K101" s="23"/>
      <c r="L101" s="5"/>
      <c r="M101" s="5"/>
      <c r="N101" s="5"/>
      <c r="Q101" s="38"/>
      <c r="R101" s="38"/>
      <c r="AMI101"/>
      <c r="AMJ101"/>
    </row>
    <row r="102" spans="2:1024" s="36" customFormat="1" x14ac:dyDescent="0.25">
      <c r="B102" s="5"/>
      <c r="C102" s="5"/>
      <c r="D102" s="5"/>
      <c r="E102" s="6"/>
      <c r="F102" s="9"/>
      <c r="G102" s="7"/>
      <c r="H102" s="8"/>
      <c r="I102" s="9"/>
      <c r="J102" s="10"/>
      <c r="K102" s="23"/>
      <c r="L102" s="5"/>
      <c r="M102" s="5"/>
      <c r="N102" s="5"/>
      <c r="Q102" s="38"/>
      <c r="R102" s="38"/>
      <c r="AMI102"/>
      <c r="AMJ102"/>
    </row>
    <row r="103" spans="2:1024" s="36" customFormat="1" x14ac:dyDescent="0.25">
      <c r="B103" s="5"/>
      <c r="C103" s="5"/>
      <c r="D103" s="5"/>
      <c r="E103" s="6"/>
      <c r="F103" s="9"/>
      <c r="G103" s="7"/>
      <c r="H103" s="8"/>
      <c r="I103" s="9"/>
      <c r="J103" s="10"/>
      <c r="K103" s="23"/>
      <c r="L103" s="5"/>
      <c r="M103" s="5"/>
      <c r="N103" s="5"/>
      <c r="Q103" s="38"/>
      <c r="R103" s="38"/>
      <c r="AMI103"/>
      <c r="AMJ103"/>
    </row>
    <row r="104" spans="2:1024" s="36" customFormat="1" x14ac:dyDescent="0.25">
      <c r="B104" s="5"/>
      <c r="C104" s="5"/>
      <c r="D104" s="5"/>
      <c r="E104" s="6"/>
      <c r="F104" s="9"/>
      <c r="G104" s="7"/>
      <c r="H104" s="8"/>
      <c r="I104" s="9"/>
      <c r="J104" s="10"/>
      <c r="K104" s="23"/>
      <c r="L104" s="5"/>
      <c r="M104" s="5"/>
      <c r="N104" s="5"/>
      <c r="Q104" s="38"/>
      <c r="R104" s="38"/>
      <c r="AMI104"/>
      <c r="AMJ104"/>
    </row>
    <row r="105" spans="2:1024" s="36" customFormat="1" x14ac:dyDescent="0.25">
      <c r="B105" s="5"/>
      <c r="C105" s="5"/>
      <c r="D105" s="5"/>
      <c r="E105" s="6"/>
      <c r="F105" s="9"/>
      <c r="G105" s="7"/>
      <c r="H105" s="8"/>
      <c r="I105" s="9"/>
      <c r="J105" s="10"/>
      <c r="K105" s="23"/>
      <c r="L105" s="5"/>
      <c r="M105" s="5"/>
      <c r="N105" s="5"/>
      <c r="Q105" s="38"/>
      <c r="R105" s="38"/>
      <c r="AMI105"/>
      <c r="AMJ105"/>
    </row>
    <row r="106" spans="2:1024" s="36" customFormat="1" x14ac:dyDescent="0.25">
      <c r="B106" s="5"/>
      <c r="C106" s="5"/>
      <c r="D106" s="5"/>
      <c r="E106" s="6"/>
      <c r="F106" s="9"/>
      <c r="G106" s="7"/>
      <c r="H106" s="8"/>
      <c r="I106" s="9"/>
      <c r="J106" s="10"/>
      <c r="K106" s="23"/>
      <c r="L106" s="5"/>
      <c r="M106" s="5"/>
      <c r="N106" s="5"/>
      <c r="Q106" s="38"/>
      <c r="R106" s="38"/>
      <c r="AMI106"/>
      <c r="AMJ106"/>
    </row>
    <row r="107" spans="2:1024" s="36" customFormat="1" x14ac:dyDescent="0.25">
      <c r="B107" s="5"/>
      <c r="C107" s="5"/>
      <c r="D107" s="5"/>
      <c r="E107" s="6"/>
      <c r="F107" s="9"/>
      <c r="G107" s="7"/>
      <c r="H107" s="8"/>
      <c r="I107" s="9"/>
      <c r="J107" s="10"/>
      <c r="K107" s="23"/>
      <c r="L107" s="5"/>
      <c r="M107" s="5"/>
      <c r="N107" s="5"/>
      <c r="Q107" s="38"/>
      <c r="R107" s="38"/>
      <c r="AMI107"/>
      <c r="AMJ107"/>
    </row>
    <row r="108" spans="2:1024" s="36" customFormat="1" x14ac:dyDescent="0.25">
      <c r="B108" s="5"/>
      <c r="C108" s="5"/>
      <c r="D108" s="5"/>
      <c r="E108" s="6"/>
      <c r="F108" s="9"/>
      <c r="G108" s="7"/>
      <c r="H108" s="8"/>
      <c r="I108" s="9"/>
      <c r="J108" s="10"/>
      <c r="K108" s="23"/>
      <c r="L108" s="5"/>
      <c r="M108" s="5"/>
      <c r="N108" s="5"/>
      <c r="Q108" s="38"/>
      <c r="R108" s="38"/>
      <c r="AMI108"/>
      <c r="AMJ108"/>
    </row>
    <row r="109" spans="2:1024" s="36" customFormat="1" x14ac:dyDescent="0.25">
      <c r="B109" s="5"/>
      <c r="C109" s="5"/>
      <c r="D109" s="5"/>
      <c r="E109" s="6"/>
      <c r="F109" s="9"/>
      <c r="G109" s="7"/>
      <c r="H109" s="8"/>
      <c r="I109" s="9"/>
      <c r="J109" s="10"/>
      <c r="K109" s="23"/>
      <c r="L109" s="5"/>
      <c r="M109" s="5"/>
      <c r="N109" s="5"/>
      <c r="Q109" s="38"/>
      <c r="R109" s="38"/>
      <c r="AMI109"/>
      <c r="AMJ109"/>
    </row>
    <row r="110" spans="2:1024" s="36" customFormat="1" x14ac:dyDescent="0.25">
      <c r="B110" s="5"/>
      <c r="C110" s="5"/>
      <c r="D110" s="5"/>
      <c r="E110" s="6"/>
      <c r="F110" s="9"/>
      <c r="G110" s="7"/>
      <c r="H110" s="8"/>
      <c r="I110" s="9"/>
      <c r="J110" s="10"/>
      <c r="K110" s="23"/>
      <c r="L110" s="5"/>
      <c r="M110" s="5"/>
      <c r="N110" s="5"/>
      <c r="Q110" s="38"/>
      <c r="R110" s="38"/>
      <c r="AMI110"/>
      <c r="AMJ110"/>
    </row>
    <row r="111" spans="2:1024" s="36" customFormat="1" x14ac:dyDescent="0.25">
      <c r="B111" s="5"/>
      <c r="C111" s="5"/>
      <c r="D111" s="5"/>
      <c r="E111" s="6"/>
      <c r="F111" s="9"/>
      <c r="G111" s="7"/>
      <c r="H111" s="8"/>
      <c r="I111" s="9"/>
      <c r="J111" s="10"/>
      <c r="K111" s="23"/>
      <c r="L111" s="5"/>
      <c r="M111" s="5"/>
      <c r="N111" s="5"/>
      <c r="Q111" s="38"/>
      <c r="R111" s="38"/>
      <c r="AMI111"/>
      <c r="AMJ111"/>
    </row>
    <row r="112" spans="2:1024" s="36" customFormat="1" x14ac:dyDescent="0.25">
      <c r="B112" s="5"/>
      <c r="C112" s="5"/>
      <c r="D112" s="5"/>
      <c r="E112" s="6"/>
      <c r="F112" s="9"/>
      <c r="G112" s="7"/>
      <c r="H112" s="8"/>
      <c r="I112" s="9"/>
      <c r="J112" s="10"/>
      <c r="K112" s="23"/>
      <c r="L112" s="5"/>
      <c r="M112" s="5"/>
      <c r="N112" s="5"/>
      <c r="Q112" s="38"/>
      <c r="R112" s="38"/>
      <c r="AMI112"/>
      <c r="AMJ112"/>
    </row>
    <row r="113" spans="2:1024" s="36" customFormat="1" x14ac:dyDescent="0.25">
      <c r="B113" s="5"/>
      <c r="C113" s="5"/>
      <c r="D113" s="5"/>
      <c r="E113" s="6"/>
      <c r="F113" s="9"/>
      <c r="G113" s="7"/>
      <c r="H113" s="8"/>
      <c r="I113" s="9"/>
      <c r="J113" s="10"/>
      <c r="K113" s="23"/>
      <c r="L113" s="5"/>
      <c r="M113" s="5"/>
      <c r="N113" s="5"/>
      <c r="Q113" s="38"/>
      <c r="R113" s="38"/>
      <c r="AMI113"/>
      <c r="AMJ113"/>
    </row>
    <row r="114" spans="2:1024" s="36" customFormat="1" x14ac:dyDescent="0.25">
      <c r="B114" s="5"/>
      <c r="C114" s="5"/>
      <c r="D114" s="5"/>
      <c r="E114" s="6"/>
      <c r="F114" s="9"/>
      <c r="G114" s="7"/>
      <c r="H114" s="8"/>
      <c r="I114" s="9"/>
      <c r="J114" s="10"/>
      <c r="K114" s="23"/>
      <c r="L114" s="5"/>
      <c r="M114" s="5"/>
      <c r="N114" s="5"/>
      <c r="Q114" s="38"/>
      <c r="R114" s="38"/>
      <c r="AMI114"/>
      <c r="AMJ114"/>
    </row>
    <row r="115" spans="2:1024" s="36" customFormat="1" x14ac:dyDescent="0.25">
      <c r="B115" s="5"/>
      <c r="C115" s="5"/>
      <c r="D115" s="5"/>
      <c r="E115" s="6"/>
      <c r="F115" s="9"/>
      <c r="G115" s="7"/>
      <c r="H115" s="8"/>
      <c r="I115" s="9"/>
      <c r="J115" s="10"/>
      <c r="K115" s="23"/>
      <c r="L115" s="5"/>
      <c r="M115" s="5"/>
      <c r="N115" s="5"/>
      <c r="Q115" s="38"/>
      <c r="R115" s="38"/>
      <c r="AMI115"/>
      <c r="AMJ115"/>
    </row>
    <row r="116" spans="2:1024" s="36" customFormat="1" x14ac:dyDescent="0.25">
      <c r="B116" s="5"/>
      <c r="C116" s="5"/>
      <c r="D116" s="5"/>
      <c r="E116" s="6"/>
      <c r="F116" s="9"/>
      <c r="G116" s="7"/>
      <c r="H116" s="8"/>
      <c r="I116" s="9"/>
      <c r="J116" s="10"/>
      <c r="K116" s="23"/>
      <c r="L116" s="5"/>
      <c r="M116" s="5"/>
      <c r="N116" s="5"/>
      <c r="Q116" s="38"/>
      <c r="R116" s="38"/>
      <c r="AMI116"/>
      <c r="AMJ116"/>
    </row>
    <row r="117" spans="2:1024" s="36" customFormat="1" x14ac:dyDescent="0.25">
      <c r="B117" s="5"/>
      <c r="C117" s="5"/>
      <c r="D117" s="5"/>
      <c r="E117" s="6"/>
      <c r="F117" s="9"/>
      <c r="G117" s="7"/>
      <c r="H117" s="8"/>
      <c r="I117" s="9"/>
      <c r="J117" s="10"/>
      <c r="K117" s="23"/>
      <c r="L117" s="5"/>
      <c r="M117" s="5"/>
      <c r="N117" s="5"/>
      <c r="Q117" s="38"/>
      <c r="R117" s="38"/>
      <c r="AMI117"/>
      <c r="AMJ117"/>
    </row>
    <row r="118" spans="2:1024" s="36" customFormat="1" x14ac:dyDescent="0.25">
      <c r="B118" s="5"/>
      <c r="C118" s="5"/>
      <c r="D118" s="5"/>
      <c r="E118" s="6"/>
      <c r="F118" s="9"/>
      <c r="G118" s="7"/>
      <c r="H118" s="8"/>
      <c r="I118" s="9"/>
      <c r="J118" s="10"/>
      <c r="K118" s="23"/>
      <c r="L118" s="5"/>
      <c r="M118" s="5"/>
      <c r="N118" s="5"/>
      <c r="Q118" s="38"/>
      <c r="R118" s="38"/>
      <c r="AMI118"/>
      <c r="AMJ118"/>
    </row>
    <row r="119" spans="2:1024" s="36" customFormat="1" x14ac:dyDescent="0.25">
      <c r="B119" s="5"/>
      <c r="C119" s="5"/>
      <c r="D119" s="5"/>
      <c r="E119" s="6"/>
      <c r="F119" s="9"/>
      <c r="G119" s="7"/>
      <c r="H119" s="8"/>
      <c r="I119" s="9"/>
      <c r="J119" s="10"/>
      <c r="K119" s="23"/>
      <c r="L119" s="5"/>
      <c r="M119" s="5"/>
      <c r="N119" s="5"/>
      <c r="Q119" s="38"/>
      <c r="R119" s="38"/>
      <c r="AMI119"/>
      <c r="AMJ119"/>
    </row>
    <row r="120" spans="2:1024" s="36" customFormat="1" x14ac:dyDescent="0.25">
      <c r="B120" s="5"/>
      <c r="C120" s="5"/>
      <c r="D120" s="5"/>
      <c r="E120" s="6"/>
      <c r="F120" s="9"/>
      <c r="G120" s="7"/>
      <c r="H120" s="8"/>
      <c r="I120" s="9"/>
      <c r="J120" s="10"/>
      <c r="K120" s="23"/>
      <c r="L120" s="5"/>
      <c r="M120" s="5"/>
      <c r="N120" s="5"/>
      <c r="Q120" s="38"/>
      <c r="R120" s="38"/>
      <c r="AMI120"/>
      <c r="AMJ120"/>
    </row>
    <row r="121" spans="2:1024" s="36" customFormat="1" x14ac:dyDescent="0.25">
      <c r="B121" s="5"/>
      <c r="C121" s="5"/>
      <c r="D121" s="5"/>
      <c r="E121" s="6"/>
      <c r="F121" s="9"/>
      <c r="G121" s="7"/>
      <c r="H121" s="8"/>
      <c r="I121" s="9"/>
      <c r="J121" s="10"/>
      <c r="K121" s="23"/>
      <c r="L121" s="5"/>
      <c r="M121" s="5"/>
      <c r="N121" s="5"/>
      <c r="Q121" s="38"/>
      <c r="R121" s="38"/>
      <c r="AMI121"/>
      <c r="AMJ121"/>
    </row>
    <row r="122" spans="2:1024" s="36" customFormat="1" x14ac:dyDescent="0.25">
      <c r="B122" s="5"/>
      <c r="C122" s="5"/>
      <c r="D122" s="5"/>
      <c r="E122" s="6"/>
      <c r="F122" s="9"/>
      <c r="G122" s="7"/>
      <c r="H122" s="8"/>
      <c r="I122" s="9"/>
      <c r="J122" s="10"/>
      <c r="K122" s="23"/>
      <c r="L122" s="5"/>
      <c r="M122" s="5"/>
      <c r="N122" s="5"/>
      <c r="Q122" s="38"/>
      <c r="R122" s="38"/>
      <c r="AMI122"/>
      <c r="AMJ122"/>
    </row>
    <row r="123" spans="2:1024" s="36" customFormat="1" x14ac:dyDescent="0.25">
      <c r="B123" s="5"/>
      <c r="C123" s="5"/>
      <c r="D123" s="5"/>
      <c r="E123" s="6"/>
      <c r="F123" s="9"/>
      <c r="G123" s="7"/>
      <c r="H123" s="8"/>
      <c r="I123" s="9"/>
      <c r="J123" s="10"/>
      <c r="K123" s="23"/>
      <c r="L123" s="5"/>
      <c r="M123" s="5"/>
      <c r="N123" s="5"/>
      <c r="Q123" s="38"/>
      <c r="R123" s="38"/>
      <c r="AMI123"/>
      <c r="AMJ123"/>
    </row>
    <row r="124" spans="2:1024" s="36" customFormat="1" x14ac:dyDescent="0.25">
      <c r="B124" s="5"/>
      <c r="C124" s="5"/>
      <c r="D124" s="5"/>
      <c r="E124" s="6"/>
      <c r="F124" s="9"/>
      <c r="G124" s="7"/>
      <c r="H124" s="8"/>
      <c r="I124" s="9"/>
      <c r="J124" s="10"/>
      <c r="K124" s="23"/>
      <c r="L124" s="5"/>
      <c r="M124" s="5"/>
      <c r="N124" s="5"/>
      <c r="Q124" s="38"/>
      <c r="R124" s="38"/>
      <c r="AMI124"/>
      <c r="AMJ124"/>
    </row>
    <row r="125" spans="2:1024" s="36" customFormat="1" x14ac:dyDescent="0.25">
      <c r="B125" s="5"/>
      <c r="C125" s="5"/>
      <c r="D125" s="5"/>
      <c r="E125" s="6"/>
      <c r="F125" s="9"/>
      <c r="G125" s="7"/>
      <c r="H125" s="8"/>
      <c r="I125" s="9"/>
      <c r="J125" s="10"/>
      <c r="K125" s="23"/>
      <c r="L125" s="5"/>
      <c r="M125" s="5"/>
      <c r="N125" s="5"/>
      <c r="Q125" s="38"/>
      <c r="R125" s="38"/>
      <c r="AMI125"/>
      <c r="AMJ125"/>
    </row>
    <row r="126" spans="2:1024" s="36" customFormat="1" x14ac:dyDescent="0.25">
      <c r="B126" s="5"/>
      <c r="C126" s="5"/>
      <c r="D126" s="5"/>
      <c r="E126" s="6"/>
      <c r="F126" s="9"/>
      <c r="G126" s="7"/>
      <c r="H126" s="8"/>
      <c r="I126" s="9"/>
      <c r="J126" s="10"/>
      <c r="K126" s="23"/>
      <c r="L126" s="5"/>
      <c r="M126" s="5"/>
      <c r="N126" s="5"/>
      <c r="Q126" s="38"/>
      <c r="R126" s="38"/>
      <c r="AMI126"/>
      <c r="AMJ126"/>
    </row>
    <row r="127" spans="2:1024" s="36" customFormat="1" x14ac:dyDescent="0.25">
      <c r="B127" s="5"/>
      <c r="C127" s="5"/>
      <c r="D127" s="5"/>
      <c r="E127" s="6"/>
      <c r="F127" s="9"/>
      <c r="G127" s="7"/>
      <c r="H127" s="8"/>
      <c r="I127" s="9"/>
      <c r="J127" s="10"/>
      <c r="K127" s="23"/>
      <c r="L127" s="5"/>
      <c r="M127" s="5"/>
      <c r="N127" s="5"/>
      <c r="Q127" s="38"/>
      <c r="R127" s="38"/>
      <c r="AMI127"/>
      <c r="AMJ127"/>
    </row>
    <row r="128" spans="2:1024" s="36" customFormat="1" x14ac:dyDescent="0.25">
      <c r="B128" s="5"/>
      <c r="C128" s="5"/>
      <c r="D128" s="5"/>
      <c r="E128" s="6"/>
      <c r="F128" s="9"/>
      <c r="G128" s="7"/>
      <c r="H128" s="8"/>
      <c r="I128" s="9"/>
      <c r="J128" s="10"/>
      <c r="K128" s="23"/>
      <c r="L128" s="5"/>
      <c r="M128" s="5"/>
      <c r="N128" s="5"/>
      <c r="Q128" s="38"/>
      <c r="R128" s="38"/>
      <c r="AMI128"/>
      <c r="AMJ128"/>
    </row>
    <row r="129" spans="2:1024" s="36" customFormat="1" x14ac:dyDescent="0.25">
      <c r="B129" s="5"/>
      <c r="C129" s="5"/>
      <c r="D129" s="5"/>
      <c r="E129" s="6"/>
      <c r="F129" s="9"/>
      <c r="G129" s="7"/>
      <c r="H129" s="8"/>
      <c r="I129" s="9"/>
      <c r="J129" s="10"/>
      <c r="K129" s="23"/>
      <c r="L129" s="5"/>
      <c r="M129" s="5"/>
      <c r="N129" s="5"/>
      <c r="Q129" s="38"/>
      <c r="R129" s="38"/>
      <c r="AMI129"/>
      <c r="AMJ129"/>
    </row>
    <row r="130" spans="2:1024" s="36" customFormat="1" x14ac:dyDescent="0.25">
      <c r="B130" s="5"/>
      <c r="C130" s="5"/>
      <c r="D130" s="5"/>
      <c r="E130" s="6"/>
      <c r="F130" s="9"/>
      <c r="G130" s="7"/>
      <c r="H130" s="8"/>
      <c r="I130" s="9"/>
      <c r="J130" s="10"/>
      <c r="K130" s="23"/>
      <c r="L130" s="5"/>
      <c r="M130" s="5"/>
      <c r="N130" s="5"/>
      <c r="Q130" s="38"/>
      <c r="R130" s="38"/>
      <c r="AMI130"/>
      <c r="AMJ130"/>
    </row>
    <row r="131" spans="2:1024" s="36" customFormat="1" x14ac:dyDescent="0.25">
      <c r="B131" s="5"/>
      <c r="C131" s="5"/>
      <c r="D131" s="5"/>
      <c r="E131" s="6"/>
      <c r="F131" s="9"/>
      <c r="G131" s="7"/>
      <c r="H131" s="8"/>
      <c r="I131" s="9"/>
      <c r="J131" s="10"/>
      <c r="K131" s="23"/>
      <c r="L131" s="5"/>
      <c r="M131" s="5"/>
      <c r="N131" s="5"/>
      <c r="Q131" s="38"/>
      <c r="R131" s="38"/>
      <c r="AMI131"/>
      <c r="AMJ131"/>
    </row>
    <row r="132" spans="2:1024" s="36" customFormat="1" x14ac:dyDescent="0.25">
      <c r="B132" s="5"/>
      <c r="C132" s="5"/>
      <c r="D132" s="5"/>
      <c r="E132" s="6"/>
      <c r="F132" s="9"/>
      <c r="G132" s="7"/>
      <c r="H132" s="8"/>
      <c r="I132" s="9"/>
      <c r="J132" s="10"/>
      <c r="K132" s="23"/>
      <c r="L132" s="5"/>
      <c r="M132" s="5"/>
      <c r="N132" s="5"/>
      <c r="Q132" s="38"/>
      <c r="R132" s="38"/>
      <c r="AMI132"/>
      <c r="AMJ132"/>
    </row>
    <row r="133" spans="2:1024" s="36" customFormat="1" x14ac:dyDescent="0.25">
      <c r="B133" s="5"/>
      <c r="C133" s="5"/>
      <c r="D133" s="5"/>
      <c r="E133" s="6"/>
      <c r="F133" s="9"/>
      <c r="G133" s="7"/>
      <c r="H133" s="8"/>
      <c r="I133" s="9"/>
      <c r="J133" s="10"/>
      <c r="K133" s="23"/>
      <c r="L133" s="5"/>
      <c r="M133" s="5"/>
      <c r="N133" s="5"/>
      <c r="Q133" s="38"/>
      <c r="R133" s="38"/>
      <c r="AMI133"/>
      <c r="AMJ133"/>
    </row>
    <row r="134" spans="2:1024" s="36" customFormat="1" x14ac:dyDescent="0.25">
      <c r="B134" s="5"/>
      <c r="C134" s="5"/>
      <c r="D134" s="5"/>
      <c r="E134" s="6"/>
      <c r="F134" s="9"/>
      <c r="G134" s="7"/>
      <c r="H134" s="8"/>
      <c r="I134" s="9"/>
      <c r="J134" s="10"/>
      <c r="K134" s="23"/>
      <c r="L134" s="5"/>
      <c r="M134" s="5"/>
      <c r="N134" s="5"/>
      <c r="Q134" s="38"/>
      <c r="R134" s="38"/>
      <c r="AMI134"/>
      <c r="AMJ134"/>
    </row>
    <row r="135" spans="2:1024" s="36" customFormat="1" x14ac:dyDescent="0.25">
      <c r="B135" s="5"/>
      <c r="C135" s="5"/>
      <c r="D135" s="5"/>
      <c r="E135" s="6"/>
      <c r="F135" s="9"/>
      <c r="G135" s="7"/>
      <c r="H135" s="8"/>
      <c r="I135" s="9"/>
      <c r="J135" s="10"/>
      <c r="K135" s="23"/>
      <c r="L135" s="5"/>
      <c r="M135" s="5"/>
      <c r="N135" s="5"/>
      <c r="Q135" s="38"/>
      <c r="R135" s="38"/>
      <c r="AMI135"/>
      <c r="AMJ135"/>
    </row>
    <row r="136" spans="2:1024" s="36" customFormat="1" x14ac:dyDescent="0.25">
      <c r="B136" s="5"/>
      <c r="C136" s="5"/>
      <c r="D136" s="5"/>
      <c r="E136" s="6"/>
      <c r="F136" s="9"/>
      <c r="G136" s="7"/>
      <c r="H136" s="8"/>
      <c r="I136" s="9"/>
      <c r="J136" s="10"/>
      <c r="K136" s="23"/>
      <c r="L136" s="5"/>
      <c r="M136" s="5"/>
      <c r="N136" s="5"/>
      <c r="Q136" s="38"/>
      <c r="R136" s="38"/>
      <c r="AMI136"/>
      <c r="AMJ136"/>
    </row>
    <row r="137" spans="2:1024" s="36" customFormat="1" x14ac:dyDescent="0.25">
      <c r="B137" s="5"/>
      <c r="C137" s="5"/>
      <c r="D137" s="5"/>
      <c r="E137" s="6"/>
      <c r="F137" s="9"/>
      <c r="G137" s="7"/>
      <c r="H137" s="8"/>
      <c r="I137" s="9"/>
      <c r="J137" s="10"/>
      <c r="K137" s="23"/>
      <c r="L137" s="5"/>
      <c r="M137" s="5"/>
      <c r="N137" s="5"/>
      <c r="Q137" s="38"/>
      <c r="R137" s="38"/>
      <c r="AMI137"/>
      <c r="AMJ137"/>
    </row>
    <row r="138" spans="2:1024" s="36" customFormat="1" x14ac:dyDescent="0.25">
      <c r="B138" s="5"/>
      <c r="C138" s="5"/>
      <c r="D138" s="5"/>
      <c r="E138" s="6"/>
      <c r="F138" s="9"/>
      <c r="G138" s="7"/>
      <c r="H138" s="8"/>
      <c r="I138" s="9"/>
      <c r="J138" s="10"/>
      <c r="K138" s="23"/>
      <c r="L138" s="5"/>
      <c r="M138" s="5"/>
      <c r="N138" s="5"/>
      <c r="Q138" s="38"/>
      <c r="R138" s="38"/>
      <c r="AMI138"/>
      <c r="AMJ138"/>
    </row>
    <row r="139" spans="2:1024" s="36" customFormat="1" x14ac:dyDescent="0.25">
      <c r="B139" s="5"/>
      <c r="C139" s="5"/>
      <c r="D139" s="5"/>
      <c r="E139" s="6"/>
      <c r="F139" s="9"/>
      <c r="G139" s="7"/>
      <c r="H139" s="8"/>
      <c r="I139" s="9"/>
      <c r="J139" s="10"/>
      <c r="K139" s="23"/>
      <c r="L139" s="5"/>
      <c r="M139" s="5"/>
      <c r="N139" s="5"/>
      <c r="Q139" s="38"/>
      <c r="R139" s="38"/>
      <c r="AMI139"/>
      <c r="AMJ139"/>
    </row>
    <row r="140" spans="2:1024" s="36" customFormat="1" x14ac:dyDescent="0.25">
      <c r="B140" s="5"/>
      <c r="C140" s="5"/>
      <c r="D140" s="5"/>
      <c r="E140" s="6"/>
      <c r="F140" s="9"/>
      <c r="G140" s="7"/>
      <c r="H140" s="8"/>
      <c r="I140" s="9"/>
      <c r="J140" s="10"/>
      <c r="K140" s="23"/>
      <c r="L140" s="5"/>
      <c r="M140" s="5"/>
      <c r="N140" s="5"/>
      <c r="Q140" s="38"/>
      <c r="R140" s="38"/>
      <c r="AMI140"/>
      <c r="AMJ140"/>
    </row>
    <row r="141" spans="2:1024" s="36" customFormat="1" x14ac:dyDescent="0.25">
      <c r="B141" s="5"/>
      <c r="C141" s="5"/>
      <c r="D141" s="5"/>
      <c r="E141" s="6"/>
      <c r="F141" s="9"/>
      <c r="G141" s="7"/>
      <c r="H141" s="8"/>
      <c r="I141" s="9"/>
      <c r="J141" s="10"/>
      <c r="K141" s="23"/>
      <c r="L141" s="5"/>
      <c r="M141" s="5"/>
      <c r="N141" s="5"/>
      <c r="Q141" s="38"/>
      <c r="R141" s="38"/>
      <c r="AMI141"/>
      <c r="AMJ141"/>
    </row>
    <row r="142" spans="2:1024" s="36" customFormat="1" x14ac:dyDescent="0.25">
      <c r="B142" s="5"/>
      <c r="C142" s="5"/>
      <c r="D142" s="5"/>
      <c r="E142" s="6"/>
      <c r="F142" s="9"/>
      <c r="G142" s="7"/>
      <c r="H142" s="8"/>
      <c r="I142" s="9"/>
      <c r="J142" s="10"/>
      <c r="K142" s="23"/>
      <c r="L142" s="5"/>
      <c r="M142" s="5"/>
      <c r="N142" s="5"/>
      <c r="Q142" s="38"/>
      <c r="R142" s="38"/>
      <c r="AMI142"/>
      <c r="AMJ142"/>
    </row>
    <row r="143" spans="2:1024" s="36" customFormat="1" x14ac:dyDescent="0.25">
      <c r="B143" s="5"/>
      <c r="C143" s="5"/>
      <c r="D143" s="5"/>
      <c r="E143" s="6"/>
      <c r="F143" s="9"/>
      <c r="G143" s="7"/>
      <c r="H143" s="8"/>
      <c r="I143" s="9"/>
      <c r="J143" s="10"/>
      <c r="K143" s="23"/>
      <c r="L143" s="5"/>
      <c r="M143" s="5"/>
      <c r="N143" s="5"/>
      <c r="Q143" s="38"/>
      <c r="R143" s="38"/>
      <c r="AMI143"/>
      <c r="AMJ143"/>
    </row>
    <row r="144" spans="2:1024" s="36" customFormat="1" x14ac:dyDescent="0.25">
      <c r="B144" s="5"/>
      <c r="C144" s="5"/>
      <c r="D144" s="5"/>
      <c r="E144" s="6"/>
      <c r="F144" s="9"/>
      <c r="G144" s="7"/>
      <c r="H144" s="8"/>
      <c r="I144" s="9"/>
      <c r="J144" s="10"/>
      <c r="K144" s="23"/>
      <c r="L144" s="5"/>
      <c r="M144" s="5"/>
      <c r="N144" s="5"/>
      <c r="Q144" s="38"/>
      <c r="R144" s="38"/>
      <c r="AMI144"/>
      <c r="AMJ144"/>
    </row>
    <row r="145" spans="2:1024" s="36" customFormat="1" x14ac:dyDescent="0.25">
      <c r="B145" s="5"/>
      <c r="C145" s="5"/>
      <c r="D145" s="5"/>
      <c r="E145" s="6"/>
      <c r="F145" s="9"/>
      <c r="G145" s="7"/>
      <c r="H145" s="8"/>
      <c r="I145" s="9"/>
      <c r="J145" s="10"/>
      <c r="K145" s="23"/>
      <c r="L145" s="5"/>
      <c r="M145" s="5"/>
      <c r="N145" s="5"/>
      <c r="Q145" s="38"/>
      <c r="R145" s="38"/>
      <c r="AMI145"/>
      <c r="AMJ145"/>
    </row>
    <row r="146" spans="2:1024" s="36" customFormat="1" x14ac:dyDescent="0.25">
      <c r="B146" s="5"/>
      <c r="C146" s="5"/>
      <c r="D146" s="5"/>
      <c r="E146" s="6"/>
      <c r="F146" s="9"/>
      <c r="G146" s="7"/>
      <c r="H146" s="8"/>
      <c r="I146" s="9"/>
      <c r="J146" s="10"/>
      <c r="K146" s="23"/>
      <c r="L146" s="5"/>
      <c r="M146" s="5"/>
      <c r="N146" s="5"/>
      <c r="Q146" s="38"/>
      <c r="R146" s="38"/>
      <c r="AMI146"/>
      <c r="AMJ146"/>
    </row>
    <row r="147" spans="2:1024" s="36" customFormat="1" x14ac:dyDescent="0.25">
      <c r="B147" s="5"/>
      <c r="C147" s="5"/>
      <c r="D147" s="5"/>
      <c r="E147" s="6"/>
      <c r="F147" s="9"/>
      <c r="G147" s="7"/>
      <c r="H147" s="8"/>
      <c r="I147" s="9"/>
      <c r="J147" s="10"/>
      <c r="K147" s="23"/>
      <c r="L147" s="5"/>
      <c r="M147" s="5"/>
      <c r="N147" s="5"/>
      <c r="Q147" s="38"/>
      <c r="R147" s="38"/>
      <c r="AMI147"/>
      <c r="AMJ147"/>
    </row>
    <row r="148" spans="2:1024" s="36" customFormat="1" x14ac:dyDescent="0.25">
      <c r="B148" s="5"/>
      <c r="C148" s="5"/>
      <c r="D148" s="5"/>
      <c r="E148" s="6"/>
      <c r="F148" s="9"/>
      <c r="G148" s="7"/>
      <c r="H148" s="8"/>
      <c r="I148" s="9"/>
      <c r="J148" s="10"/>
      <c r="K148" s="23"/>
      <c r="L148" s="5"/>
      <c r="M148" s="5"/>
      <c r="N148" s="5"/>
      <c r="Q148" s="38"/>
      <c r="R148" s="38"/>
      <c r="AMI148"/>
      <c r="AMJ148"/>
    </row>
    <row r="149" spans="2:1024" s="36" customFormat="1" x14ac:dyDescent="0.25">
      <c r="B149" s="5"/>
      <c r="C149" s="5"/>
      <c r="D149" s="5"/>
      <c r="E149" s="6"/>
      <c r="F149" s="9"/>
      <c r="G149" s="7"/>
      <c r="H149" s="8"/>
      <c r="I149" s="9"/>
      <c r="J149" s="10"/>
      <c r="K149" s="23"/>
      <c r="L149" s="5"/>
      <c r="M149" s="5"/>
      <c r="N149" s="5"/>
      <c r="Q149" s="38"/>
      <c r="R149" s="38"/>
      <c r="AMI149"/>
      <c r="AMJ149"/>
    </row>
    <row r="150" spans="2:1024" s="36" customFormat="1" x14ac:dyDescent="0.25">
      <c r="B150" s="5"/>
      <c r="C150" s="5"/>
      <c r="D150" s="5"/>
      <c r="E150" s="6"/>
      <c r="F150" s="9"/>
      <c r="G150" s="7"/>
      <c r="H150" s="8"/>
      <c r="I150" s="9"/>
      <c r="J150" s="10"/>
      <c r="K150" s="23"/>
      <c r="L150" s="5"/>
      <c r="M150" s="5"/>
      <c r="N150" s="5"/>
      <c r="Q150" s="38"/>
      <c r="R150" s="38"/>
      <c r="AMI150"/>
      <c r="AMJ150"/>
    </row>
    <row r="151" spans="2:1024" s="36" customFormat="1" x14ac:dyDescent="0.25">
      <c r="B151" s="5"/>
      <c r="C151" s="5"/>
      <c r="D151" s="5"/>
      <c r="E151" s="6"/>
      <c r="F151" s="9"/>
      <c r="G151" s="7"/>
      <c r="H151" s="8"/>
      <c r="I151" s="9"/>
      <c r="J151" s="10"/>
      <c r="K151" s="23"/>
      <c r="L151" s="5"/>
      <c r="M151" s="5"/>
      <c r="N151" s="5"/>
      <c r="Q151" s="38"/>
      <c r="R151" s="38"/>
      <c r="AMI151"/>
      <c r="AMJ151"/>
    </row>
    <row r="152" spans="2:1024" s="36" customFormat="1" x14ac:dyDescent="0.25">
      <c r="B152" s="5"/>
      <c r="C152" s="5"/>
      <c r="D152" s="5"/>
      <c r="E152" s="6"/>
      <c r="F152" s="9"/>
      <c r="G152" s="7"/>
      <c r="H152" s="8"/>
      <c r="I152" s="9"/>
      <c r="J152" s="10"/>
      <c r="K152" s="23"/>
      <c r="L152" s="5"/>
      <c r="M152" s="5"/>
      <c r="N152" s="5"/>
      <c r="Q152" s="38"/>
      <c r="R152" s="38"/>
      <c r="AMI152"/>
      <c r="AMJ152"/>
    </row>
    <row r="153" spans="2:1024" s="36" customFormat="1" x14ac:dyDescent="0.25">
      <c r="B153" s="5"/>
      <c r="C153" s="5"/>
      <c r="D153" s="5"/>
      <c r="E153" s="6"/>
      <c r="F153" s="9"/>
      <c r="G153" s="7"/>
      <c r="H153" s="8"/>
      <c r="I153" s="9"/>
      <c r="J153" s="10"/>
      <c r="K153" s="23"/>
      <c r="L153" s="5"/>
      <c r="M153" s="5"/>
      <c r="N153" s="5"/>
      <c r="Q153" s="38"/>
      <c r="R153" s="38"/>
      <c r="AMI153"/>
      <c r="AMJ153"/>
    </row>
    <row r="154" spans="2:1024" s="36" customFormat="1" x14ac:dyDescent="0.25">
      <c r="B154" s="5"/>
      <c r="C154" s="5"/>
      <c r="D154" s="5"/>
      <c r="E154" s="6"/>
      <c r="F154" s="9"/>
      <c r="G154" s="7"/>
      <c r="H154" s="8"/>
      <c r="I154" s="9"/>
      <c r="J154" s="10"/>
      <c r="K154" s="23"/>
      <c r="L154" s="5"/>
      <c r="M154" s="5"/>
      <c r="N154" s="5"/>
      <c r="Q154" s="38"/>
      <c r="R154" s="38"/>
      <c r="AMI154"/>
      <c r="AMJ154"/>
    </row>
    <row r="155" spans="2:1024" s="36" customFormat="1" x14ac:dyDescent="0.25">
      <c r="B155" s="5"/>
      <c r="C155" s="5"/>
      <c r="D155" s="5"/>
      <c r="E155" s="6"/>
      <c r="F155" s="9"/>
      <c r="G155" s="7"/>
      <c r="H155" s="8"/>
      <c r="I155" s="9"/>
      <c r="J155" s="10"/>
      <c r="K155" s="23"/>
      <c r="L155" s="5"/>
      <c r="M155" s="5"/>
      <c r="N155" s="5"/>
      <c r="Q155" s="38"/>
      <c r="R155" s="38"/>
      <c r="AMI155"/>
      <c r="AMJ155"/>
    </row>
    <row r="156" spans="2:1024" s="36" customFormat="1" x14ac:dyDescent="0.25">
      <c r="B156" s="5"/>
      <c r="C156" s="5"/>
      <c r="D156" s="5"/>
      <c r="E156" s="6"/>
      <c r="F156" s="9"/>
      <c r="G156" s="7"/>
      <c r="H156" s="8"/>
      <c r="I156" s="9"/>
      <c r="J156" s="10"/>
      <c r="K156" s="23"/>
      <c r="L156" s="5"/>
      <c r="M156" s="5"/>
      <c r="N156" s="5"/>
      <c r="Q156" s="38"/>
      <c r="R156" s="38"/>
      <c r="AMI156"/>
      <c r="AMJ156"/>
    </row>
    <row r="157" spans="2:1024" s="36" customFormat="1" x14ac:dyDescent="0.25">
      <c r="B157" s="5"/>
      <c r="C157" s="5"/>
      <c r="D157" s="5"/>
      <c r="E157" s="6"/>
      <c r="F157" s="9"/>
      <c r="G157" s="7"/>
      <c r="H157" s="8"/>
      <c r="I157" s="9"/>
      <c r="J157" s="10"/>
      <c r="K157" s="23"/>
      <c r="L157" s="5"/>
      <c r="M157" s="5"/>
      <c r="N157" s="5"/>
      <c r="Q157" s="38"/>
      <c r="R157" s="38"/>
      <c r="AMI157"/>
      <c r="AMJ157"/>
    </row>
    <row r="158" spans="2:1024" s="36" customFormat="1" x14ac:dyDescent="0.25">
      <c r="B158" s="5"/>
      <c r="C158" s="5"/>
      <c r="D158" s="5"/>
      <c r="E158" s="6"/>
      <c r="F158" s="9"/>
      <c r="G158" s="7"/>
      <c r="H158" s="8"/>
      <c r="I158" s="9"/>
      <c r="J158" s="10"/>
      <c r="K158" s="23"/>
      <c r="L158" s="5"/>
      <c r="M158" s="5"/>
      <c r="N158" s="5"/>
      <c r="Q158" s="38"/>
      <c r="R158" s="38"/>
      <c r="AMI158"/>
      <c r="AMJ158"/>
    </row>
    <row r="159" spans="2:1024" s="36" customFormat="1" x14ac:dyDescent="0.25">
      <c r="B159" s="5"/>
      <c r="C159" s="5"/>
      <c r="D159" s="5"/>
      <c r="E159" s="6"/>
      <c r="F159" s="9"/>
      <c r="G159" s="7"/>
      <c r="H159" s="8"/>
      <c r="I159" s="9"/>
      <c r="J159" s="10"/>
      <c r="K159" s="23"/>
      <c r="L159" s="5"/>
      <c r="M159" s="5"/>
      <c r="N159" s="5"/>
      <c r="Q159" s="38"/>
      <c r="R159" s="38"/>
      <c r="AMI159"/>
      <c r="AMJ159"/>
    </row>
    <row r="160" spans="2:1024" s="36" customFormat="1" x14ac:dyDescent="0.25">
      <c r="B160" s="5"/>
      <c r="C160" s="5"/>
      <c r="D160" s="5"/>
      <c r="E160" s="6"/>
      <c r="F160" s="9"/>
      <c r="G160" s="7"/>
      <c r="H160" s="8"/>
      <c r="I160" s="9"/>
      <c r="J160" s="10"/>
      <c r="K160" s="23"/>
      <c r="L160" s="5"/>
      <c r="M160" s="5"/>
      <c r="N160" s="5"/>
      <c r="Q160" s="38"/>
      <c r="R160" s="38"/>
      <c r="AMI160"/>
      <c r="AMJ160"/>
    </row>
    <row r="161" spans="2:1024" s="36" customFormat="1" x14ac:dyDescent="0.25">
      <c r="B161" s="5"/>
      <c r="C161" s="5"/>
      <c r="D161" s="5"/>
      <c r="E161" s="6"/>
      <c r="F161" s="9"/>
      <c r="G161" s="7"/>
      <c r="H161" s="8"/>
      <c r="I161" s="9"/>
      <c r="J161" s="10"/>
      <c r="K161" s="23"/>
      <c r="L161" s="5"/>
      <c r="M161" s="5"/>
      <c r="N161" s="5"/>
      <c r="Q161" s="38"/>
      <c r="R161" s="38"/>
      <c r="AMI161"/>
      <c r="AMJ161"/>
    </row>
    <row r="162" spans="2:1024" s="36" customFormat="1" x14ac:dyDescent="0.25">
      <c r="B162" s="5"/>
      <c r="C162" s="5"/>
      <c r="D162" s="5"/>
      <c r="E162" s="6"/>
      <c r="F162" s="9"/>
      <c r="G162" s="7"/>
      <c r="H162" s="8"/>
      <c r="I162" s="9"/>
      <c r="J162" s="10"/>
      <c r="K162" s="23"/>
      <c r="L162" s="5"/>
      <c r="M162" s="5"/>
      <c r="N162" s="5"/>
      <c r="Q162" s="38"/>
      <c r="R162" s="38"/>
      <c r="AMI162"/>
      <c r="AMJ162"/>
    </row>
    <row r="163" spans="2:1024" s="36" customFormat="1" x14ac:dyDescent="0.25">
      <c r="B163" s="5"/>
      <c r="C163" s="5"/>
      <c r="D163" s="5"/>
      <c r="E163" s="6"/>
      <c r="F163" s="9"/>
      <c r="G163" s="7"/>
      <c r="H163" s="8"/>
      <c r="I163" s="9"/>
      <c r="J163" s="10"/>
      <c r="K163" s="23"/>
      <c r="L163" s="5"/>
      <c r="M163" s="5"/>
      <c r="N163" s="5"/>
      <c r="Q163" s="38"/>
      <c r="R163" s="38"/>
      <c r="AMI163"/>
      <c r="AMJ163"/>
    </row>
    <row r="164" spans="2:1024" s="36" customFormat="1" x14ac:dyDescent="0.25">
      <c r="B164" s="5"/>
      <c r="C164" s="5"/>
      <c r="D164" s="5"/>
      <c r="E164" s="6"/>
      <c r="F164" s="9"/>
      <c r="G164" s="7"/>
      <c r="H164" s="8"/>
      <c r="I164" s="9"/>
      <c r="J164" s="10"/>
      <c r="K164" s="23"/>
      <c r="L164" s="5"/>
      <c r="M164" s="5"/>
      <c r="N164" s="5"/>
      <c r="Q164" s="38"/>
      <c r="R164" s="38"/>
      <c r="AMI164"/>
      <c r="AMJ164"/>
    </row>
    <row r="165" spans="2:1024" s="36" customFormat="1" x14ac:dyDescent="0.25">
      <c r="B165" s="5"/>
      <c r="C165" s="5"/>
      <c r="D165" s="5"/>
      <c r="E165" s="6"/>
      <c r="F165" s="9"/>
      <c r="G165" s="7"/>
      <c r="H165" s="8"/>
      <c r="I165" s="9"/>
      <c r="J165" s="10"/>
      <c r="K165" s="23"/>
      <c r="L165" s="5"/>
      <c r="M165" s="5"/>
      <c r="N165" s="5"/>
      <c r="Q165" s="38"/>
      <c r="R165" s="38"/>
      <c r="AMI165"/>
      <c r="AMJ165"/>
    </row>
    <row r="166" spans="2:1024" s="36" customFormat="1" x14ac:dyDescent="0.25">
      <c r="B166" s="5"/>
      <c r="C166" s="5"/>
      <c r="D166" s="5"/>
      <c r="E166" s="6"/>
      <c r="F166" s="9"/>
      <c r="G166" s="7"/>
      <c r="H166" s="8"/>
      <c r="I166" s="9"/>
      <c r="J166" s="10"/>
      <c r="K166" s="23"/>
      <c r="L166" s="5"/>
      <c r="M166" s="5"/>
      <c r="N166" s="5"/>
      <c r="Q166" s="38"/>
      <c r="R166" s="38"/>
      <c r="AMI166"/>
      <c r="AMJ166"/>
    </row>
    <row r="167" spans="2:1024" s="36" customFormat="1" x14ac:dyDescent="0.25">
      <c r="B167" s="5"/>
      <c r="C167" s="5"/>
      <c r="D167" s="5"/>
      <c r="E167" s="6"/>
      <c r="F167" s="9"/>
      <c r="G167" s="7"/>
      <c r="H167" s="8"/>
      <c r="I167" s="9"/>
      <c r="J167" s="10"/>
      <c r="K167" s="23"/>
      <c r="L167" s="5"/>
      <c r="M167" s="5"/>
      <c r="N167" s="5"/>
      <c r="Q167" s="38"/>
      <c r="R167" s="38"/>
      <c r="AMI167"/>
      <c r="AMJ167"/>
    </row>
    <row r="168" spans="2:1024" s="36" customFormat="1" x14ac:dyDescent="0.25">
      <c r="B168" s="5"/>
      <c r="C168" s="5"/>
      <c r="D168" s="5"/>
      <c r="E168" s="6"/>
      <c r="F168" s="9"/>
      <c r="G168" s="7"/>
      <c r="H168" s="8"/>
      <c r="I168" s="9"/>
      <c r="J168" s="10"/>
      <c r="K168" s="23"/>
      <c r="L168" s="5"/>
      <c r="M168" s="5"/>
      <c r="N168" s="5"/>
      <c r="Q168" s="38"/>
      <c r="R168" s="38"/>
      <c r="AMI168"/>
      <c r="AMJ168"/>
    </row>
    <row r="169" spans="2:1024" s="36" customFormat="1" x14ac:dyDescent="0.25">
      <c r="B169" s="5"/>
      <c r="C169" s="5"/>
      <c r="D169" s="5"/>
      <c r="E169" s="6"/>
      <c r="F169" s="9"/>
      <c r="G169" s="7"/>
      <c r="H169" s="8"/>
      <c r="I169" s="9"/>
      <c r="J169" s="10"/>
      <c r="K169" s="23"/>
      <c r="L169" s="5"/>
      <c r="M169" s="5"/>
      <c r="N169" s="5"/>
      <c r="Q169" s="38"/>
      <c r="R169" s="38"/>
      <c r="AMI169"/>
      <c r="AMJ169"/>
    </row>
    <row r="170" spans="2:1024" s="36" customFormat="1" x14ac:dyDescent="0.25">
      <c r="B170" s="5"/>
      <c r="C170" s="5"/>
      <c r="D170" s="5"/>
      <c r="E170" s="6"/>
      <c r="F170" s="9"/>
      <c r="G170" s="7"/>
      <c r="H170" s="8"/>
      <c r="I170" s="9"/>
      <c r="J170" s="10"/>
      <c r="K170" s="23"/>
      <c r="L170" s="5"/>
      <c r="M170" s="5"/>
      <c r="N170" s="5"/>
      <c r="Q170" s="38"/>
      <c r="R170" s="38"/>
      <c r="AMI170"/>
      <c r="AMJ170"/>
    </row>
    <row r="171" spans="2:1024" s="36" customFormat="1" x14ac:dyDescent="0.25">
      <c r="B171" s="5"/>
      <c r="C171" s="5"/>
      <c r="D171" s="5"/>
      <c r="E171" s="6"/>
      <c r="F171" s="9"/>
      <c r="G171" s="7"/>
      <c r="H171" s="8"/>
      <c r="I171" s="9"/>
      <c r="J171" s="10"/>
      <c r="K171" s="23"/>
      <c r="L171" s="5"/>
      <c r="M171" s="5"/>
      <c r="N171" s="5"/>
      <c r="Q171" s="38"/>
      <c r="R171" s="38"/>
      <c r="AMI171"/>
      <c r="AMJ171"/>
    </row>
    <row r="172" spans="2:1024" s="36" customFormat="1" x14ac:dyDescent="0.25">
      <c r="B172" s="5"/>
      <c r="C172" s="5"/>
      <c r="D172" s="5"/>
      <c r="E172" s="6"/>
      <c r="F172" s="9"/>
      <c r="G172" s="7"/>
      <c r="H172" s="8"/>
      <c r="I172" s="9"/>
      <c r="J172" s="10"/>
      <c r="K172" s="23"/>
      <c r="L172" s="5"/>
      <c r="M172" s="5"/>
      <c r="N172" s="5"/>
      <c r="Q172" s="38"/>
      <c r="R172" s="38"/>
      <c r="AMI172"/>
      <c r="AMJ172"/>
    </row>
    <row r="173" spans="2:1024" s="36" customFormat="1" x14ac:dyDescent="0.25">
      <c r="B173" s="5"/>
      <c r="C173" s="5"/>
      <c r="D173" s="5"/>
      <c r="E173" s="6"/>
      <c r="F173" s="9"/>
      <c r="G173" s="7"/>
      <c r="H173" s="8"/>
      <c r="I173" s="9"/>
      <c r="J173" s="10"/>
      <c r="K173" s="23"/>
      <c r="L173" s="5"/>
      <c r="M173" s="5"/>
      <c r="N173" s="5"/>
      <c r="Q173" s="38"/>
      <c r="R173" s="38"/>
      <c r="AMI173"/>
      <c r="AMJ173"/>
    </row>
    <row r="174" spans="2:1024" s="36" customFormat="1" x14ac:dyDescent="0.25">
      <c r="B174" s="5"/>
      <c r="C174" s="5"/>
      <c r="D174" s="5"/>
      <c r="E174" s="6"/>
      <c r="F174" s="9"/>
      <c r="G174" s="7"/>
      <c r="H174" s="8"/>
      <c r="I174" s="9"/>
      <c r="J174" s="10"/>
      <c r="K174" s="23"/>
      <c r="L174" s="5"/>
      <c r="M174" s="5"/>
      <c r="N174" s="5"/>
      <c r="Q174" s="38"/>
      <c r="R174" s="38"/>
      <c r="AMI174"/>
      <c r="AMJ174"/>
    </row>
    <row r="175" spans="2:1024" s="36" customFormat="1" x14ac:dyDescent="0.25">
      <c r="B175" s="5"/>
      <c r="C175" s="5"/>
      <c r="D175" s="5"/>
      <c r="E175" s="6"/>
      <c r="F175" s="9"/>
      <c r="G175" s="7"/>
      <c r="H175" s="8"/>
      <c r="I175" s="9"/>
      <c r="J175" s="10"/>
      <c r="K175" s="23"/>
      <c r="L175" s="5"/>
      <c r="M175" s="5"/>
      <c r="N175" s="5"/>
      <c r="Q175" s="38"/>
      <c r="R175" s="38"/>
      <c r="AMI175"/>
      <c r="AMJ175"/>
    </row>
    <row r="176" spans="2:1024" s="36" customFormat="1" x14ac:dyDescent="0.25">
      <c r="B176" s="5"/>
      <c r="C176" s="5"/>
      <c r="D176" s="5"/>
      <c r="E176" s="6"/>
      <c r="F176" s="9"/>
      <c r="G176" s="7"/>
      <c r="H176" s="8"/>
      <c r="I176" s="9"/>
      <c r="J176" s="10"/>
      <c r="K176" s="23"/>
      <c r="L176" s="5"/>
      <c r="M176" s="5"/>
      <c r="N176" s="5"/>
      <c r="Q176" s="38"/>
      <c r="R176" s="38"/>
      <c r="AMI176"/>
      <c r="AMJ176"/>
    </row>
    <row r="177" spans="2:1024" s="36" customFormat="1" x14ac:dyDescent="0.25">
      <c r="B177" s="5"/>
      <c r="C177" s="5"/>
      <c r="D177" s="5"/>
      <c r="E177" s="6"/>
      <c r="F177" s="9"/>
      <c r="G177" s="7"/>
      <c r="H177" s="8"/>
      <c r="I177" s="9"/>
      <c r="J177" s="10"/>
      <c r="K177" s="23"/>
      <c r="L177" s="5"/>
      <c r="M177" s="5"/>
      <c r="N177" s="5"/>
      <c r="Q177" s="38"/>
      <c r="R177" s="38"/>
      <c r="AMI177"/>
      <c r="AMJ177"/>
    </row>
    <row r="178" spans="2:1024" s="36" customFormat="1" x14ac:dyDescent="0.25">
      <c r="B178" s="5"/>
      <c r="C178" s="5"/>
      <c r="D178" s="5"/>
      <c r="E178" s="6"/>
      <c r="F178" s="9"/>
      <c r="G178" s="7"/>
      <c r="H178" s="8"/>
      <c r="I178" s="9"/>
      <c r="J178" s="10"/>
      <c r="K178" s="23"/>
      <c r="L178" s="5"/>
      <c r="M178" s="5"/>
      <c r="N178" s="5"/>
      <c r="Q178" s="38"/>
      <c r="R178" s="38"/>
      <c r="AMI178"/>
      <c r="AMJ178"/>
    </row>
    <row r="179" spans="2:1024" s="36" customFormat="1" x14ac:dyDescent="0.25">
      <c r="B179" s="5"/>
      <c r="C179" s="5"/>
      <c r="D179" s="5"/>
      <c r="E179" s="6"/>
      <c r="F179" s="9"/>
      <c r="G179" s="7"/>
      <c r="H179" s="8"/>
      <c r="I179" s="9"/>
      <c r="J179" s="10"/>
      <c r="K179" s="23"/>
      <c r="L179" s="5"/>
      <c r="M179" s="5"/>
      <c r="N179" s="5"/>
      <c r="Q179" s="38"/>
      <c r="R179" s="38"/>
      <c r="AMI179"/>
      <c r="AMJ179"/>
    </row>
    <row r="180" spans="2:1024" s="36" customFormat="1" x14ac:dyDescent="0.25">
      <c r="B180" s="5"/>
      <c r="C180" s="5"/>
      <c r="D180" s="5"/>
      <c r="E180" s="6"/>
      <c r="F180" s="9"/>
      <c r="G180" s="7"/>
      <c r="H180" s="8"/>
      <c r="I180" s="9"/>
      <c r="J180" s="10"/>
      <c r="K180" s="23"/>
      <c r="L180" s="5"/>
      <c r="M180" s="5"/>
      <c r="N180" s="5"/>
      <c r="Q180" s="38"/>
      <c r="R180" s="38"/>
      <c r="AMI180"/>
      <c r="AMJ180"/>
    </row>
    <row r="181" spans="2:1024" s="36" customFormat="1" x14ac:dyDescent="0.25">
      <c r="B181" s="5"/>
      <c r="C181" s="5"/>
      <c r="D181" s="5"/>
      <c r="E181" s="6"/>
      <c r="F181" s="9"/>
      <c r="G181" s="7"/>
      <c r="H181" s="8"/>
      <c r="I181" s="9"/>
      <c r="J181" s="10"/>
      <c r="K181" s="23"/>
      <c r="L181" s="5"/>
      <c r="M181" s="5"/>
      <c r="N181" s="5"/>
      <c r="Q181" s="38"/>
      <c r="R181" s="38"/>
      <c r="AMI181"/>
      <c r="AMJ181"/>
    </row>
    <row r="182" spans="2:1024" s="36" customFormat="1" x14ac:dyDescent="0.25">
      <c r="B182" s="5"/>
      <c r="C182" s="5"/>
      <c r="D182" s="5"/>
      <c r="E182" s="6"/>
      <c r="F182" s="9"/>
      <c r="G182" s="7"/>
      <c r="H182" s="8"/>
      <c r="I182" s="9"/>
      <c r="J182" s="10"/>
      <c r="K182" s="23"/>
      <c r="L182" s="5"/>
      <c r="M182" s="5"/>
      <c r="N182" s="5"/>
      <c r="Q182" s="38"/>
      <c r="R182" s="38"/>
      <c r="AMI182"/>
      <c r="AMJ182"/>
    </row>
    <row r="183" spans="2:1024" s="36" customFormat="1" x14ac:dyDescent="0.25">
      <c r="B183" s="5"/>
      <c r="C183" s="5"/>
      <c r="D183" s="5"/>
      <c r="E183" s="6"/>
      <c r="F183" s="9"/>
      <c r="G183" s="7"/>
      <c r="H183" s="8"/>
      <c r="I183" s="9"/>
      <c r="J183" s="10"/>
      <c r="K183" s="23"/>
      <c r="L183" s="5"/>
      <c r="M183" s="5"/>
      <c r="N183" s="5"/>
      <c r="Q183" s="38"/>
      <c r="R183" s="38"/>
      <c r="AMI183"/>
      <c r="AMJ183"/>
    </row>
    <row r="184" spans="2:1024" s="36" customFormat="1" x14ac:dyDescent="0.25">
      <c r="B184" s="5"/>
      <c r="C184" s="5"/>
      <c r="D184" s="5"/>
      <c r="E184" s="6"/>
      <c r="F184" s="9"/>
      <c r="G184" s="7"/>
      <c r="H184" s="8"/>
      <c r="I184" s="9"/>
      <c r="J184" s="10"/>
      <c r="K184" s="23"/>
      <c r="L184" s="5"/>
      <c r="M184" s="5"/>
      <c r="N184" s="5"/>
      <c r="Q184" s="38"/>
      <c r="R184" s="38"/>
      <c r="AMI184"/>
      <c r="AMJ184"/>
    </row>
    <row r="185" spans="2:1024" s="36" customFormat="1" x14ac:dyDescent="0.25">
      <c r="B185" s="5"/>
      <c r="C185" s="5"/>
      <c r="D185" s="5"/>
      <c r="E185" s="6"/>
      <c r="F185" s="9"/>
      <c r="G185" s="7"/>
      <c r="H185" s="8"/>
      <c r="I185" s="9"/>
      <c r="J185" s="10"/>
      <c r="K185" s="23"/>
      <c r="L185" s="5"/>
      <c r="M185" s="5"/>
      <c r="N185" s="5"/>
      <c r="Q185" s="38"/>
      <c r="R185" s="38"/>
      <c r="AMI185"/>
      <c r="AMJ185"/>
    </row>
    <row r="186" spans="2:1024" s="36" customFormat="1" x14ac:dyDescent="0.25">
      <c r="B186" s="5"/>
      <c r="C186" s="5"/>
      <c r="D186" s="5"/>
      <c r="E186" s="6"/>
      <c r="F186" s="9"/>
      <c r="G186" s="7"/>
      <c r="H186" s="8"/>
      <c r="I186" s="9"/>
      <c r="J186" s="10"/>
      <c r="K186" s="23"/>
      <c r="L186" s="5"/>
      <c r="M186" s="5"/>
      <c r="N186" s="5"/>
      <c r="Q186" s="38"/>
      <c r="R186" s="38"/>
      <c r="AMI186"/>
      <c r="AMJ186"/>
    </row>
    <row r="187" spans="2:1024" s="36" customFormat="1" x14ac:dyDescent="0.25">
      <c r="B187" s="5"/>
      <c r="C187" s="5"/>
      <c r="D187" s="5"/>
      <c r="E187" s="6"/>
      <c r="F187" s="9"/>
      <c r="G187" s="7"/>
      <c r="H187" s="8"/>
      <c r="I187" s="9"/>
      <c r="J187" s="10"/>
      <c r="K187" s="23"/>
      <c r="L187" s="5"/>
      <c r="M187" s="5"/>
      <c r="N187" s="5"/>
      <c r="Q187" s="38"/>
      <c r="R187" s="38"/>
      <c r="AMI187"/>
      <c r="AMJ187"/>
    </row>
    <row r="188" spans="2:1024" s="36" customFormat="1" x14ac:dyDescent="0.25">
      <c r="B188" s="5"/>
      <c r="C188" s="5"/>
      <c r="D188" s="5"/>
      <c r="E188" s="6"/>
      <c r="F188" s="9"/>
      <c r="G188" s="7"/>
      <c r="H188" s="8"/>
      <c r="I188" s="9"/>
      <c r="J188" s="10"/>
      <c r="K188" s="23"/>
      <c r="L188" s="5"/>
      <c r="M188" s="5"/>
      <c r="N188" s="5"/>
      <c r="Q188" s="38"/>
      <c r="R188" s="38"/>
      <c r="AMI188"/>
      <c r="AMJ188"/>
    </row>
    <row r="189" spans="2:1024" s="36" customFormat="1" x14ac:dyDescent="0.25">
      <c r="B189" s="5"/>
      <c r="C189" s="5"/>
      <c r="D189" s="5"/>
      <c r="E189" s="6"/>
      <c r="F189" s="9"/>
      <c r="G189" s="7"/>
      <c r="H189" s="8"/>
      <c r="I189" s="9"/>
      <c r="J189" s="10"/>
      <c r="K189" s="23"/>
      <c r="L189" s="5"/>
      <c r="M189" s="5"/>
      <c r="N189" s="5"/>
      <c r="Q189" s="38"/>
      <c r="R189" s="38"/>
      <c r="AMI189"/>
      <c r="AMJ189"/>
    </row>
    <row r="190" spans="2:1024" s="36" customFormat="1" x14ac:dyDescent="0.25">
      <c r="B190" s="5"/>
      <c r="C190" s="5"/>
      <c r="D190" s="5"/>
      <c r="E190" s="6"/>
      <c r="F190" s="9"/>
      <c r="G190" s="7"/>
      <c r="H190" s="8"/>
      <c r="I190" s="9"/>
      <c r="J190" s="10"/>
      <c r="K190" s="23"/>
      <c r="L190" s="5"/>
      <c r="M190" s="5"/>
      <c r="N190" s="5"/>
      <c r="Q190" s="38"/>
      <c r="R190" s="38"/>
      <c r="AMI190"/>
      <c r="AMJ190"/>
    </row>
    <row r="191" spans="2:1024" s="36" customFormat="1" x14ac:dyDescent="0.25">
      <c r="B191" s="5"/>
      <c r="C191" s="5"/>
      <c r="D191" s="5"/>
      <c r="E191" s="6"/>
      <c r="F191" s="9"/>
      <c r="G191" s="7"/>
      <c r="H191" s="8"/>
      <c r="I191" s="9"/>
      <c r="J191" s="10"/>
      <c r="K191" s="23"/>
      <c r="L191" s="5"/>
      <c r="M191" s="5"/>
      <c r="N191" s="5"/>
      <c r="Q191" s="38"/>
      <c r="R191" s="38"/>
      <c r="AMI191"/>
      <c r="AMJ191"/>
    </row>
    <row r="192" spans="2:1024" s="36" customFormat="1" x14ac:dyDescent="0.25">
      <c r="B192" s="5"/>
      <c r="C192" s="5"/>
      <c r="D192" s="5"/>
      <c r="E192" s="6"/>
      <c r="F192" s="9"/>
      <c r="G192" s="7"/>
      <c r="H192" s="8"/>
      <c r="I192" s="9"/>
      <c r="J192" s="10"/>
      <c r="K192" s="23"/>
      <c r="L192" s="5"/>
      <c r="M192" s="5"/>
      <c r="N192" s="5"/>
      <c r="Q192" s="38"/>
      <c r="R192" s="38"/>
      <c r="AMI192"/>
      <c r="AMJ192"/>
    </row>
    <row r="193" spans="2:1024" s="36" customFormat="1" x14ac:dyDescent="0.25">
      <c r="B193" s="5"/>
      <c r="C193" s="5"/>
      <c r="D193" s="5"/>
      <c r="E193" s="6"/>
      <c r="F193" s="9"/>
      <c r="G193" s="7"/>
      <c r="H193" s="8"/>
      <c r="I193" s="9"/>
      <c r="J193" s="10"/>
      <c r="K193" s="23"/>
      <c r="L193" s="5"/>
      <c r="M193" s="5"/>
      <c r="N193" s="5"/>
      <c r="Q193" s="38"/>
      <c r="R193" s="38"/>
      <c r="AMI193"/>
      <c r="AMJ193"/>
    </row>
    <row r="194" spans="2:1024" s="36" customFormat="1" x14ac:dyDescent="0.25">
      <c r="B194" s="5"/>
      <c r="C194" s="5"/>
      <c r="D194" s="5"/>
      <c r="E194" s="6"/>
      <c r="F194" s="9"/>
      <c r="G194" s="7"/>
      <c r="H194" s="8"/>
      <c r="I194" s="9"/>
      <c r="J194" s="10"/>
      <c r="K194" s="23"/>
      <c r="L194" s="5"/>
      <c r="M194" s="5"/>
      <c r="N194" s="5"/>
      <c r="Q194" s="38"/>
      <c r="R194" s="38"/>
      <c r="AMI194"/>
      <c r="AMJ194"/>
    </row>
    <row r="195" spans="2:1024" s="36" customFormat="1" x14ac:dyDescent="0.25">
      <c r="B195" s="5"/>
      <c r="C195" s="5"/>
      <c r="D195" s="5"/>
      <c r="E195" s="6"/>
      <c r="F195" s="9"/>
      <c r="G195" s="7"/>
      <c r="H195" s="8"/>
      <c r="I195" s="9"/>
      <c r="J195" s="10"/>
      <c r="K195" s="23"/>
      <c r="L195" s="5"/>
      <c r="M195" s="5"/>
      <c r="N195" s="5"/>
      <c r="Q195" s="38"/>
      <c r="R195" s="38"/>
      <c r="AMI195"/>
      <c r="AMJ195"/>
    </row>
    <row r="196" spans="2:1024" s="36" customFormat="1" x14ac:dyDescent="0.25">
      <c r="B196" s="5"/>
      <c r="C196" s="5"/>
      <c r="D196" s="5"/>
      <c r="E196" s="6"/>
      <c r="F196" s="9"/>
      <c r="G196" s="7"/>
      <c r="H196" s="8"/>
      <c r="I196" s="9"/>
      <c r="J196" s="10"/>
      <c r="K196" s="23"/>
      <c r="L196" s="5"/>
      <c r="M196" s="5"/>
      <c r="N196" s="5"/>
      <c r="Q196" s="38"/>
      <c r="R196" s="38"/>
      <c r="AMI196"/>
      <c r="AMJ196"/>
    </row>
    <row r="197" spans="2:1024" s="36" customFormat="1" x14ac:dyDescent="0.25">
      <c r="B197" s="5"/>
      <c r="C197" s="5"/>
      <c r="D197" s="5"/>
      <c r="E197" s="6"/>
      <c r="F197" s="9"/>
      <c r="G197" s="7"/>
      <c r="H197" s="8"/>
      <c r="I197" s="9"/>
      <c r="J197" s="10"/>
      <c r="K197" s="23"/>
      <c r="L197" s="5"/>
      <c r="M197" s="5"/>
      <c r="N197" s="5"/>
      <c r="Q197" s="38"/>
      <c r="R197" s="38"/>
      <c r="AMI197"/>
      <c r="AMJ197"/>
    </row>
    <row r="198" spans="2:1024" s="36" customFormat="1" x14ac:dyDescent="0.25">
      <c r="B198" s="5"/>
      <c r="C198" s="5"/>
      <c r="D198" s="5"/>
      <c r="E198" s="6"/>
      <c r="F198" s="9"/>
      <c r="G198" s="7"/>
      <c r="H198" s="8"/>
      <c r="I198" s="9"/>
      <c r="J198" s="10"/>
      <c r="K198" s="23"/>
      <c r="L198" s="5"/>
      <c r="M198" s="5"/>
      <c r="N198" s="5"/>
      <c r="Q198" s="38"/>
      <c r="R198" s="38"/>
      <c r="AMI198"/>
      <c r="AMJ198"/>
    </row>
    <row r="199" spans="2:1024" s="36" customFormat="1" x14ac:dyDescent="0.25">
      <c r="B199" s="5"/>
      <c r="C199" s="5"/>
      <c r="D199" s="5"/>
      <c r="E199" s="6"/>
      <c r="F199" s="9"/>
      <c r="G199" s="7"/>
      <c r="H199" s="8"/>
      <c r="I199" s="9"/>
      <c r="J199" s="10"/>
      <c r="K199" s="23"/>
      <c r="L199" s="5"/>
      <c r="M199" s="5"/>
      <c r="N199" s="5"/>
      <c r="Q199" s="38"/>
      <c r="R199" s="38"/>
      <c r="AMI199"/>
      <c r="AMJ199"/>
    </row>
    <row r="200" spans="2:1024" s="36" customFormat="1" x14ac:dyDescent="0.25">
      <c r="B200" s="5"/>
      <c r="C200" s="5"/>
      <c r="D200" s="5"/>
      <c r="E200" s="6"/>
      <c r="F200" s="9"/>
      <c r="G200" s="7"/>
      <c r="H200" s="8"/>
      <c r="I200" s="9"/>
      <c r="J200" s="10"/>
      <c r="K200" s="23"/>
      <c r="L200" s="5"/>
      <c r="M200" s="5"/>
      <c r="N200" s="5"/>
      <c r="Q200" s="38"/>
      <c r="R200" s="38"/>
      <c r="AMI200"/>
      <c r="AMJ200"/>
    </row>
    <row r="201" spans="2:1024" s="36" customFormat="1" x14ac:dyDescent="0.25">
      <c r="B201" s="5"/>
      <c r="C201" s="5"/>
      <c r="D201" s="5"/>
      <c r="E201" s="6"/>
      <c r="F201" s="9"/>
      <c r="G201" s="7"/>
      <c r="H201" s="8"/>
      <c r="I201" s="9"/>
      <c r="J201" s="10"/>
      <c r="K201" s="23"/>
      <c r="L201" s="5"/>
      <c r="M201" s="5"/>
      <c r="N201" s="5"/>
      <c r="Q201" s="38"/>
      <c r="R201" s="38"/>
      <c r="AMI201"/>
      <c r="AMJ201"/>
    </row>
    <row r="202" spans="2:1024" s="36" customFormat="1" x14ac:dyDescent="0.25">
      <c r="B202" s="5"/>
      <c r="C202" s="5"/>
      <c r="D202" s="5"/>
      <c r="E202" s="6"/>
      <c r="F202" s="9"/>
      <c r="G202" s="7"/>
      <c r="H202" s="8"/>
      <c r="I202" s="9"/>
      <c r="J202" s="10"/>
      <c r="K202" s="23"/>
      <c r="L202" s="5"/>
      <c r="M202" s="5"/>
      <c r="N202" s="5"/>
      <c r="Q202" s="38"/>
      <c r="R202" s="38"/>
      <c r="AMI202"/>
      <c r="AMJ202"/>
    </row>
    <row r="203" spans="2:1024" s="36" customFormat="1" x14ac:dyDescent="0.25">
      <c r="B203" s="5"/>
      <c r="C203" s="5"/>
      <c r="D203" s="5"/>
      <c r="E203" s="6"/>
      <c r="F203" s="9"/>
      <c r="G203" s="7"/>
      <c r="H203" s="8"/>
      <c r="I203" s="9"/>
      <c r="J203" s="10"/>
      <c r="K203" s="23"/>
      <c r="L203" s="5"/>
      <c r="M203" s="5"/>
      <c r="N203" s="5"/>
      <c r="Q203" s="38"/>
      <c r="R203" s="38"/>
      <c r="AMI203"/>
      <c r="AMJ203"/>
    </row>
    <row r="204" spans="2:1024" s="36" customFormat="1" x14ac:dyDescent="0.25">
      <c r="B204" s="5"/>
      <c r="C204" s="5"/>
      <c r="D204" s="5"/>
      <c r="E204" s="6"/>
      <c r="F204" s="9"/>
      <c r="G204" s="7"/>
      <c r="H204" s="8"/>
      <c r="I204" s="9"/>
      <c r="J204" s="10"/>
      <c r="K204" s="23"/>
      <c r="L204" s="5"/>
      <c r="M204" s="5"/>
      <c r="N204" s="5"/>
      <c r="Q204" s="38"/>
      <c r="R204" s="38"/>
      <c r="AMI204"/>
      <c r="AMJ204"/>
    </row>
    <row r="205" spans="2:1024" s="36" customFormat="1" x14ac:dyDescent="0.25">
      <c r="B205" s="5"/>
      <c r="C205" s="5"/>
      <c r="D205" s="5"/>
      <c r="E205" s="6"/>
      <c r="F205" s="9"/>
      <c r="G205" s="7"/>
      <c r="H205" s="8"/>
      <c r="I205" s="9"/>
      <c r="J205" s="10"/>
      <c r="K205" s="23"/>
      <c r="L205" s="5"/>
      <c r="M205" s="5"/>
      <c r="N205" s="5"/>
      <c r="Q205" s="38"/>
      <c r="R205" s="38"/>
      <c r="AMI205"/>
      <c r="AMJ205"/>
    </row>
    <row r="206" spans="2:1024" s="36" customFormat="1" x14ac:dyDescent="0.25">
      <c r="B206" s="5"/>
      <c r="C206" s="5"/>
      <c r="D206" s="5"/>
      <c r="E206" s="6"/>
      <c r="F206" s="9"/>
      <c r="G206" s="7"/>
      <c r="H206" s="8"/>
      <c r="I206" s="9"/>
      <c r="J206" s="10"/>
      <c r="K206" s="23"/>
      <c r="L206" s="5"/>
      <c r="M206" s="5"/>
      <c r="N206" s="5"/>
      <c r="Q206" s="38"/>
      <c r="R206" s="38"/>
      <c r="AMI206"/>
      <c r="AMJ206"/>
    </row>
    <row r="207" spans="2:1024" s="36" customFormat="1" x14ac:dyDescent="0.25">
      <c r="B207" s="5"/>
      <c r="C207" s="5"/>
      <c r="D207" s="5"/>
      <c r="E207" s="6"/>
      <c r="F207" s="9"/>
      <c r="G207" s="7"/>
      <c r="H207" s="8"/>
      <c r="I207" s="9"/>
      <c r="J207" s="10"/>
      <c r="K207" s="23"/>
      <c r="L207" s="5"/>
      <c r="M207" s="5"/>
      <c r="N207" s="5"/>
      <c r="Q207" s="38"/>
      <c r="R207" s="38"/>
      <c r="AMI207"/>
      <c r="AMJ207"/>
    </row>
    <row r="208" spans="2:1024" s="36" customFormat="1" x14ac:dyDescent="0.25">
      <c r="B208" s="5"/>
      <c r="C208" s="5"/>
      <c r="D208" s="5"/>
      <c r="E208" s="6"/>
      <c r="F208" s="9"/>
      <c r="G208" s="7"/>
      <c r="H208" s="8"/>
      <c r="I208" s="9"/>
      <c r="J208" s="10"/>
      <c r="K208" s="23"/>
      <c r="L208" s="5"/>
      <c r="M208" s="5"/>
      <c r="N208" s="5"/>
      <c r="Q208" s="38"/>
      <c r="R208" s="38"/>
      <c r="AMI208"/>
      <c r="AMJ208"/>
    </row>
    <row r="209" spans="2:1024" s="36" customFormat="1" x14ac:dyDescent="0.25">
      <c r="B209" s="5"/>
      <c r="C209" s="5"/>
      <c r="D209" s="5"/>
      <c r="E209" s="6"/>
      <c r="F209" s="9"/>
      <c r="G209" s="7"/>
      <c r="H209" s="8"/>
      <c r="I209" s="9"/>
      <c r="J209" s="10"/>
      <c r="K209" s="23"/>
      <c r="L209" s="5"/>
      <c r="M209" s="5"/>
      <c r="N209" s="5"/>
      <c r="Q209" s="38"/>
      <c r="R209" s="38"/>
      <c r="AMI209"/>
      <c r="AMJ209"/>
    </row>
    <row r="210" spans="2:1024" s="36" customFormat="1" x14ac:dyDescent="0.25">
      <c r="B210" s="5"/>
      <c r="C210" s="5"/>
      <c r="D210" s="5"/>
      <c r="E210" s="6"/>
      <c r="F210" s="9"/>
      <c r="G210" s="7"/>
      <c r="H210" s="8"/>
      <c r="I210" s="9"/>
      <c r="J210" s="10"/>
      <c r="K210" s="23"/>
      <c r="L210" s="5"/>
      <c r="M210" s="5"/>
      <c r="N210" s="5"/>
      <c r="Q210" s="38"/>
      <c r="R210" s="38"/>
      <c r="AMI210"/>
      <c r="AMJ210"/>
    </row>
    <row r="211" spans="2:1024" s="36" customFormat="1" x14ac:dyDescent="0.25">
      <c r="B211" s="5"/>
      <c r="C211" s="5"/>
      <c r="D211" s="5"/>
      <c r="E211" s="6"/>
      <c r="F211" s="9"/>
      <c r="G211" s="7"/>
      <c r="H211" s="8"/>
      <c r="I211" s="9"/>
      <c r="J211" s="10"/>
      <c r="K211" s="23"/>
      <c r="L211" s="5"/>
      <c r="M211" s="5"/>
      <c r="N211" s="5"/>
      <c r="Q211" s="38"/>
      <c r="R211" s="38"/>
      <c r="AMI211"/>
      <c r="AMJ211"/>
    </row>
    <row r="212" spans="2:1024" s="36" customFormat="1" x14ac:dyDescent="0.25">
      <c r="B212" s="5"/>
      <c r="C212" s="5"/>
      <c r="D212" s="5"/>
      <c r="E212" s="6"/>
      <c r="F212" s="9"/>
      <c r="G212" s="7"/>
      <c r="H212" s="8"/>
      <c r="I212" s="9"/>
      <c r="J212" s="10"/>
      <c r="K212" s="23"/>
      <c r="L212" s="5"/>
      <c r="M212" s="5"/>
      <c r="N212" s="5"/>
      <c r="Q212" s="38"/>
      <c r="R212" s="38"/>
      <c r="AMI212"/>
      <c r="AMJ212"/>
    </row>
    <row r="213" spans="2:1024" s="36" customFormat="1" x14ac:dyDescent="0.25">
      <c r="B213" s="5"/>
      <c r="C213" s="5"/>
      <c r="D213" s="5"/>
      <c r="E213" s="6"/>
      <c r="F213" s="9"/>
      <c r="G213" s="7"/>
      <c r="H213" s="8"/>
      <c r="I213" s="9"/>
      <c r="J213" s="10"/>
      <c r="K213" s="23"/>
      <c r="L213" s="5"/>
      <c r="M213" s="5"/>
      <c r="N213" s="5"/>
      <c r="Q213" s="38"/>
      <c r="R213" s="38"/>
      <c r="AMI213"/>
      <c r="AMJ213"/>
    </row>
    <row r="214" spans="2:1024" s="36" customFormat="1" x14ac:dyDescent="0.25">
      <c r="B214" s="5"/>
      <c r="C214" s="5"/>
      <c r="D214" s="5"/>
      <c r="E214" s="6"/>
      <c r="F214" s="9"/>
      <c r="G214" s="7"/>
      <c r="H214" s="8"/>
      <c r="I214" s="9"/>
      <c r="J214" s="10"/>
      <c r="K214" s="23"/>
      <c r="L214" s="5"/>
      <c r="M214" s="5"/>
      <c r="N214" s="5"/>
      <c r="Q214" s="38"/>
      <c r="R214" s="38"/>
      <c r="AMI214"/>
      <c r="AMJ214"/>
    </row>
    <row r="215" spans="2:1024" s="36" customFormat="1" x14ac:dyDescent="0.25">
      <c r="B215" s="5"/>
      <c r="C215" s="5"/>
      <c r="D215" s="5"/>
      <c r="E215" s="6"/>
      <c r="F215" s="9"/>
      <c r="G215" s="7"/>
      <c r="H215" s="8"/>
      <c r="I215" s="9"/>
      <c r="J215" s="10"/>
      <c r="K215" s="23"/>
      <c r="L215" s="5"/>
      <c r="M215" s="5"/>
      <c r="N215" s="5"/>
      <c r="Q215" s="38"/>
      <c r="R215" s="38"/>
      <c r="AMI215"/>
      <c r="AMJ215"/>
    </row>
    <row r="216" spans="2:1024" s="36" customFormat="1" x14ac:dyDescent="0.25">
      <c r="B216" s="5"/>
      <c r="C216" s="5"/>
      <c r="D216" s="5"/>
      <c r="E216" s="6"/>
      <c r="F216" s="9"/>
      <c r="G216" s="7"/>
      <c r="H216" s="8"/>
      <c r="I216" s="9"/>
      <c r="J216" s="10"/>
      <c r="K216" s="23"/>
      <c r="L216" s="5"/>
      <c r="M216" s="5"/>
      <c r="N216" s="5"/>
      <c r="Q216" s="38"/>
      <c r="R216" s="38"/>
      <c r="AMI216"/>
      <c r="AMJ216"/>
    </row>
    <row r="217" spans="2:1024" s="36" customFormat="1" x14ac:dyDescent="0.25">
      <c r="B217" s="5"/>
      <c r="C217" s="5"/>
      <c r="D217" s="5"/>
      <c r="E217" s="6"/>
      <c r="F217" s="9"/>
      <c r="G217" s="7"/>
      <c r="H217" s="8"/>
      <c r="I217" s="9"/>
      <c r="J217" s="10"/>
      <c r="K217" s="23"/>
      <c r="L217" s="5"/>
      <c r="M217" s="5"/>
      <c r="N217" s="5"/>
      <c r="Q217" s="38"/>
      <c r="R217" s="38"/>
      <c r="AMI217"/>
      <c r="AMJ217"/>
    </row>
    <row r="218" spans="2:1024" s="36" customFormat="1" x14ac:dyDescent="0.25">
      <c r="B218" s="5"/>
      <c r="C218" s="5"/>
      <c r="D218" s="5"/>
      <c r="E218" s="6"/>
      <c r="F218" s="9"/>
      <c r="G218" s="7"/>
      <c r="H218" s="8"/>
      <c r="I218" s="9"/>
      <c r="J218" s="10"/>
      <c r="K218" s="23"/>
      <c r="L218" s="5"/>
      <c r="M218" s="5"/>
      <c r="N218" s="5"/>
      <c r="Q218" s="38"/>
      <c r="R218" s="38"/>
      <c r="AMI218"/>
      <c r="AMJ218"/>
    </row>
    <row r="219" spans="2:1024" s="36" customFormat="1" x14ac:dyDescent="0.25">
      <c r="B219" s="5"/>
      <c r="C219" s="5"/>
      <c r="D219" s="5"/>
      <c r="E219" s="6"/>
      <c r="F219" s="9"/>
      <c r="G219" s="7"/>
      <c r="H219" s="8"/>
      <c r="I219" s="9"/>
      <c r="J219" s="10"/>
      <c r="K219" s="23"/>
      <c r="L219" s="5"/>
      <c r="M219" s="5"/>
      <c r="N219" s="5"/>
      <c r="Q219" s="38"/>
      <c r="R219" s="38"/>
      <c r="AMI219"/>
      <c r="AMJ219"/>
    </row>
    <row r="220" spans="2:1024" s="36" customFormat="1" x14ac:dyDescent="0.25">
      <c r="B220" s="5"/>
      <c r="C220" s="5"/>
      <c r="D220" s="5"/>
      <c r="E220" s="6"/>
      <c r="F220" s="9"/>
      <c r="G220" s="7"/>
      <c r="H220" s="8"/>
      <c r="I220" s="9"/>
      <c r="J220" s="10"/>
      <c r="K220" s="23"/>
      <c r="L220" s="5"/>
      <c r="M220" s="5"/>
      <c r="N220" s="5"/>
      <c r="Q220" s="38"/>
      <c r="R220" s="38"/>
      <c r="AMI220"/>
      <c r="AMJ220"/>
    </row>
    <row r="221" spans="2:1024" s="36" customFormat="1" x14ac:dyDescent="0.25">
      <c r="B221" s="5"/>
      <c r="C221" s="5"/>
      <c r="D221" s="5"/>
      <c r="E221" s="6"/>
      <c r="F221" s="9"/>
      <c r="G221" s="7"/>
      <c r="H221" s="8"/>
      <c r="I221" s="9"/>
      <c r="J221" s="10"/>
      <c r="K221" s="23"/>
      <c r="L221" s="5"/>
      <c r="M221" s="5"/>
      <c r="N221" s="5"/>
      <c r="Q221" s="38"/>
      <c r="R221" s="38"/>
      <c r="AMI221"/>
      <c r="AMJ221"/>
    </row>
    <row r="222" spans="2:1024" s="36" customFormat="1" x14ac:dyDescent="0.25">
      <c r="B222" s="5"/>
      <c r="C222" s="5"/>
      <c r="D222" s="5"/>
      <c r="E222" s="6"/>
      <c r="F222" s="9"/>
      <c r="G222" s="7"/>
      <c r="H222" s="8"/>
      <c r="I222" s="9"/>
      <c r="J222" s="10"/>
      <c r="K222" s="23"/>
      <c r="L222" s="5"/>
      <c r="M222" s="5"/>
      <c r="N222" s="5"/>
      <c r="Q222" s="38"/>
      <c r="R222" s="38"/>
      <c r="AMI222"/>
      <c r="AMJ222"/>
    </row>
    <row r="223" spans="2:1024" s="36" customFormat="1" x14ac:dyDescent="0.25">
      <c r="B223" s="5"/>
      <c r="C223" s="5"/>
      <c r="D223" s="5"/>
      <c r="E223" s="6"/>
      <c r="F223" s="9"/>
      <c r="G223" s="7"/>
      <c r="H223" s="8"/>
      <c r="I223" s="9"/>
      <c r="J223" s="10"/>
      <c r="K223" s="23"/>
      <c r="L223" s="5"/>
      <c r="M223" s="5"/>
      <c r="N223" s="5"/>
      <c r="Q223" s="38"/>
      <c r="R223" s="38"/>
      <c r="AMI223"/>
      <c r="AMJ223"/>
    </row>
    <row r="224" spans="2:1024" s="36" customFormat="1" x14ac:dyDescent="0.25">
      <c r="B224" s="5"/>
      <c r="C224" s="5"/>
      <c r="D224" s="5"/>
      <c r="E224" s="6"/>
      <c r="F224" s="9"/>
      <c r="G224" s="7"/>
      <c r="H224" s="8"/>
      <c r="I224" s="9"/>
      <c r="J224" s="10"/>
      <c r="K224" s="23"/>
      <c r="L224" s="5"/>
      <c r="M224" s="5"/>
      <c r="N224" s="5"/>
      <c r="Q224" s="38"/>
      <c r="R224" s="38"/>
      <c r="AMI224"/>
      <c r="AMJ224"/>
    </row>
    <row r="225" spans="2:1024" s="36" customFormat="1" x14ac:dyDescent="0.25">
      <c r="B225" s="5"/>
      <c r="C225" s="5"/>
      <c r="D225" s="5"/>
      <c r="E225" s="6"/>
      <c r="F225" s="9"/>
      <c r="G225" s="7"/>
      <c r="H225" s="8"/>
      <c r="I225" s="9"/>
      <c r="J225" s="10"/>
      <c r="K225" s="23"/>
      <c r="L225" s="5"/>
      <c r="M225" s="5"/>
      <c r="N225" s="5"/>
      <c r="Q225" s="38"/>
      <c r="R225" s="38"/>
      <c r="AMI225"/>
      <c r="AMJ225"/>
    </row>
    <row r="226" spans="2:1024" s="36" customFormat="1" x14ac:dyDescent="0.25">
      <c r="B226" s="5"/>
      <c r="C226" s="5"/>
      <c r="D226" s="5"/>
      <c r="E226" s="6"/>
      <c r="F226" s="9"/>
      <c r="G226" s="7"/>
      <c r="H226" s="8"/>
      <c r="I226" s="9"/>
      <c r="J226" s="10"/>
      <c r="K226" s="23"/>
      <c r="L226" s="5"/>
      <c r="M226" s="5"/>
      <c r="N226" s="5"/>
      <c r="Q226" s="38"/>
      <c r="R226" s="38"/>
      <c r="AMI226"/>
      <c r="AMJ226"/>
    </row>
    <row r="227" spans="2:1024" s="36" customFormat="1" x14ac:dyDescent="0.25">
      <c r="B227" s="5"/>
      <c r="C227" s="5"/>
      <c r="D227" s="5"/>
      <c r="E227" s="6"/>
      <c r="F227" s="9"/>
      <c r="G227" s="7"/>
      <c r="H227" s="8"/>
      <c r="I227" s="9"/>
      <c r="J227" s="10"/>
      <c r="K227" s="23"/>
      <c r="L227" s="5"/>
      <c r="M227" s="5"/>
      <c r="N227" s="5"/>
      <c r="Q227" s="38"/>
      <c r="R227" s="38"/>
      <c r="AMI227"/>
      <c r="AMJ227"/>
    </row>
    <row r="228" spans="2:1024" s="36" customFormat="1" x14ac:dyDescent="0.25">
      <c r="B228" s="5"/>
      <c r="C228" s="5"/>
      <c r="D228" s="5"/>
      <c r="E228" s="6"/>
      <c r="F228" s="9"/>
      <c r="G228" s="7"/>
      <c r="H228" s="8"/>
      <c r="I228" s="9"/>
      <c r="J228" s="10"/>
      <c r="K228" s="23"/>
      <c r="L228" s="5"/>
      <c r="M228" s="5"/>
      <c r="N228" s="5"/>
      <c r="Q228" s="38"/>
      <c r="R228" s="38"/>
      <c r="AMI228"/>
      <c r="AMJ228"/>
    </row>
    <row r="229" spans="2:1024" s="36" customFormat="1" x14ac:dyDescent="0.25">
      <c r="B229" s="5"/>
      <c r="C229" s="5"/>
      <c r="D229" s="5"/>
      <c r="E229" s="6"/>
      <c r="F229" s="9"/>
      <c r="G229" s="7"/>
      <c r="H229" s="8"/>
      <c r="I229" s="9"/>
      <c r="J229" s="10"/>
      <c r="K229" s="23"/>
      <c r="L229" s="5"/>
      <c r="M229" s="5"/>
      <c r="N229" s="5"/>
      <c r="Q229" s="38"/>
      <c r="R229" s="38"/>
      <c r="AMI229"/>
      <c r="AMJ229"/>
    </row>
    <row r="230" spans="2:1024" s="36" customFormat="1" x14ac:dyDescent="0.25">
      <c r="B230" s="5"/>
      <c r="C230" s="5"/>
      <c r="D230" s="5"/>
      <c r="E230" s="6"/>
      <c r="F230" s="9"/>
      <c r="G230" s="7"/>
      <c r="H230" s="8"/>
      <c r="I230" s="9"/>
      <c r="J230" s="10"/>
      <c r="K230" s="23"/>
      <c r="L230" s="5"/>
      <c r="M230" s="5"/>
      <c r="N230" s="5"/>
      <c r="Q230" s="38"/>
      <c r="R230" s="38"/>
      <c r="AMI230"/>
      <c r="AMJ230"/>
    </row>
    <row r="231" spans="2:1024" s="36" customFormat="1" x14ac:dyDescent="0.25">
      <c r="B231" s="5"/>
      <c r="C231" s="5"/>
      <c r="D231" s="5"/>
      <c r="E231" s="6"/>
      <c r="F231" s="9"/>
      <c r="G231" s="7"/>
      <c r="H231" s="8"/>
      <c r="I231" s="9"/>
      <c r="J231" s="10"/>
      <c r="K231" s="23"/>
      <c r="L231" s="5"/>
      <c r="M231" s="5"/>
      <c r="N231" s="5"/>
      <c r="Q231" s="38"/>
      <c r="R231" s="38"/>
      <c r="AMI231"/>
      <c r="AMJ231"/>
    </row>
    <row r="232" spans="2:1024" s="36" customFormat="1" x14ac:dyDescent="0.25">
      <c r="B232" s="5"/>
      <c r="C232" s="5"/>
      <c r="D232" s="5"/>
      <c r="E232" s="6"/>
      <c r="F232" s="9"/>
      <c r="G232" s="7"/>
      <c r="H232" s="8"/>
      <c r="I232" s="9"/>
      <c r="J232" s="10"/>
      <c r="K232" s="23"/>
      <c r="L232" s="5"/>
      <c r="M232" s="5"/>
      <c r="N232" s="5"/>
      <c r="Q232" s="38"/>
      <c r="R232" s="38"/>
      <c r="AMI232"/>
      <c r="AMJ232"/>
    </row>
    <row r="233" spans="2:1024" s="36" customFormat="1" x14ac:dyDescent="0.25">
      <c r="B233" s="5"/>
      <c r="C233" s="5"/>
      <c r="D233" s="5"/>
      <c r="E233" s="6"/>
      <c r="F233" s="9"/>
      <c r="G233" s="7"/>
      <c r="H233" s="8"/>
      <c r="I233" s="9"/>
      <c r="J233" s="10"/>
      <c r="K233" s="23"/>
      <c r="L233" s="5"/>
      <c r="M233" s="5"/>
      <c r="N233" s="5"/>
      <c r="Q233" s="38"/>
      <c r="R233" s="38"/>
      <c r="AMI233"/>
      <c r="AMJ233"/>
    </row>
    <row r="234" spans="2:1024" s="36" customFormat="1" x14ac:dyDescent="0.25">
      <c r="B234" s="5"/>
      <c r="C234" s="5"/>
      <c r="D234" s="5"/>
      <c r="E234" s="6"/>
      <c r="F234" s="9"/>
      <c r="G234" s="7"/>
      <c r="H234" s="8"/>
      <c r="I234" s="9"/>
      <c r="J234" s="10"/>
      <c r="K234" s="23"/>
      <c r="L234" s="5"/>
      <c r="M234" s="5"/>
      <c r="N234" s="5"/>
      <c r="Q234" s="38"/>
      <c r="R234" s="38"/>
      <c r="AMI234"/>
      <c r="AMJ234"/>
    </row>
    <row r="235" spans="2:1024" s="36" customFormat="1" x14ac:dyDescent="0.25">
      <c r="B235" s="5"/>
      <c r="C235" s="5"/>
      <c r="D235" s="5"/>
      <c r="E235" s="6"/>
      <c r="F235" s="9"/>
      <c r="G235" s="7"/>
      <c r="H235" s="8"/>
      <c r="I235" s="9"/>
      <c r="J235" s="10"/>
      <c r="K235" s="23"/>
      <c r="L235" s="5"/>
      <c r="M235" s="5"/>
      <c r="N235" s="5"/>
      <c r="Q235" s="38"/>
      <c r="R235" s="38"/>
      <c r="AMI235"/>
      <c r="AMJ235"/>
    </row>
    <row r="236" spans="2:1024" s="36" customFormat="1" x14ac:dyDescent="0.25">
      <c r="B236" s="5"/>
      <c r="C236" s="5"/>
      <c r="D236" s="5"/>
      <c r="E236" s="6"/>
      <c r="F236" s="9"/>
      <c r="G236" s="7"/>
      <c r="H236" s="8"/>
      <c r="I236" s="9"/>
      <c r="J236" s="10"/>
      <c r="K236" s="23"/>
      <c r="L236" s="5"/>
      <c r="M236" s="5"/>
      <c r="N236" s="5"/>
      <c r="Q236" s="38"/>
      <c r="R236" s="38"/>
      <c r="AMI236"/>
      <c r="AMJ236"/>
    </row>
    <row r="237" spans="2:1024" s="36" customFormat="1" x14ac:dyDescent="0.25">
      <c r="B237" s="5"/>
      <c r="C237" s="5"/>
      <c r="D237" s="5"/>
      <c r="E237" s="6"/>
      <c r="F237" s="9"/>
      <c r="G237" s="7"/>
      <c r="H237" s="8"/>
      <c r="I237" s="9"/>
      <c r="J237" s="10"/>
      <c r="K237" s="23"/>
      <c r="L237" s="5"/>
      <c r="M237" s="5"/>
      <c r="N237" s="5"/>
      <c r="Q237" s="38"/>
      <c r="R237" s="38"/>
      <c r="AMI237"/>
      <c r="AMJ237"/>
    </row>
    <row r="238" spans="2:1024" s="36" customFormat="1" x14ac:dyDescent="0.25">
      <c r="B238" s="5"/>
      <c r="C238" s="5"/>
      <c r="D238" s="5"/>
      <c r="E238" s="6"/>
      <c r="F238" s="9"/>
      <c r="G238" s="7"/>
      <c r="H238" s="8"/>
      <c r="I238" s="9"/>
      <c r="J238" s="10"/>
      <c r="K238" s="23"/>
      <c r="L238" s="5"/>
      <c r="M238" s="5"/>
      <c r="N238" s="5"/>
      <c r="Q238" s="38"/>
      <c r="R238" s="38"/>
      <c r="AMI238"/>
      <c r="AMJ238"/>
    </row>
    <row r="239" spans="2:1024" s="36" customFormat="1" x14ac:dyDescent="0.25">
      <c r="B239" s="5"/>
      <c r="C239" s="5"/>
      <c r="D239" s="5"/>
      <c r="E239" s="6"/>
      <c r="F239" s="9"/>
      <c r="G239" s="7"/>
      <c r="H239" s="8"/>
      <c r="I239" s="9"/>
      <c r="J239" s="10"/>
      <c r="K239" s="23"/>
      <c r="L239" s="5"/>
      <c r="M239" s="5"/>
      <c r="N239" s="5"/>
      <c r="Q239" s="38"/>
      <c r="R239" s="38"/>
      <c r="AMI239"/>
      <c r="AMJ239"/>
    </row>
    <row r="240" spans="2:1024" s="36" customFormat="1" x14ac:dyDescent="0.25">
      <c r="B240" s="5"/>
      <c r="C240" s="5"/>
      <c r="D240" s="5"/>
      <c r="E240" s="6"/>
      <c r="F240" s="9"/>
      <c r="G240" s="7"/>
      <c r="H240" s="8"/>
      <c r="I240" s="9"/>
      <c r="J240" s="10"/>
      <c r="K240" s="23"/>
      <c r="L240" s="5"/>
      <c r="M240" s="5"/>
      <c r="N240" s="5"/>
      <c r="Q240" s="38"/>
      <c r="R240" s="38"/>
      <c r="AMI240"/>
      <c r="AMJ240"/>
    </row>
    <row r="241" spans="2:1024" s="36" customFormat="1" x14ac:dyDescent="0.25">
      <c r="B241" s="5"/>
      <c r="C241" s="5"/>
      <c r="D241" s="5"/>
      <c r="E241" s="6"/>
      <c r="F241" s="9"/>
      <c r="G241" s="7"/>
      <c r="H241" s="8"/>
      <c r="I241" s="9"/>
      <c r="J241" s="10"/>
      <c r="K241" s="23"/>
      <c r="L241" s="5"/>
      <c r="M241" s="5"/>
      <c r="N241" s="5"/>
      <c r="Q241" s="38"/>
      <c r="R241" s="38"/>
      <c r="AMI241"/>
      <c r="AMJ241"/>
    </row>
    <row r="242" spans="2:1024" s="36" customFormat="1" x14ac:dyDescent="0.25">
      <c r="B242" s="5"/>
      <c r="C242" s="5"/>
      <c r="D242" s="5"/>
      <c r="E242" s="6"/>
      <c r="F242" s="9"/>
      <c r="G242" s="7"/>
      <c r="H242" s="8"/>
      <c r="I242" s="9"/>
      <c r="J242" s="10"/>
      <c r="K242" s="23"/>
      <c r="L242" s="5"/>
      <c r="M242" s="5"/>
      <c r="N242" s="5"/>
      <c r="Q242" s="38"/>
      <c r="R242" s="38"/>
      <c r="AMI242"/>
      <c r="AMJ242"/>
    </row>
    <row r="243" spans="2:1024" s="36" customFormat="1" x14ac:dyDescent="0.25">
      <c r="B243" s="5"/>
      <c r="C243" s="5"/>
      <c r="D243" s="5"/>
      <c r="E243" s="6"/>
      <c r="F243" s="9"/>
      <c r="G243" s="7"/>
      <c r="H243" s="8"/>
      <c r="I243" s="9"/>
      <c r="J243" s="10"/>
      <c r="K243" s="23"/>
      <c r="L243" s="5"/>
      <c r="M243" s="5"/>
      <c r="N243" s="5"/>
      <c r="Q243" s="38"/>
      <c r="R243" s="38"/>
      <c r="AMI243"/>
      <c r="AMJ243"/>
    </row>
    <row r="244" spans="2:1024" s="36" customFormat="1" x14ac:dyDescent="0.25">
      <c r="B244" s="5"/>
      <c r="C244" s="5"/>
      <c r="D244" s="5"/>
      <c r="E244" s="6"/>
      <c r="F244" s="9"/>
      <c r="G244" s="7"/>
      <c r="H244" s="8"/>
      <c r="I244" s="9"/>
      <c r="J244" s="10"/>
      <c r="K244" s="23"/>
      <c r="L244" s="5"/>
      <c r="M244" s="5"/>
      <c r="N244" s="5"/>
      <c r="Q244" s="38"/>
      <c r="R244" s="38"/>
      <c r="AMI244"/>
      <c r="AMJ244"/>
    </row>
    <row r="245" spans="2:1024" s="36" customFormat="1" x14ac:dyDescent="0.25">
      <c r="B245" s="5"/>
      <c r="C245" s="5"/>
      <c r="D245" s="5"/>
      <c r="E245" s="6"/>
      <c r="F245" s="9"/>
      <c r="G245" s="7"/>
      <c r="H245" s="8"/>
      <c r="I245" s="9"/>
      <c r="J245" s="10"/>
      <c r="K245" s="23"/>
      <c r="L245" s="5"/>
      <c r="M245" s="5"/>
      <c r="N245" s="5"/>
      <c r="Q245" s="38"/>
      <c r="R245" s="38"/>
      <c r="AMI245"/>
      <c r="AMJ245"/>
    </row>
    <row r="246" spans="2:1024" s="36" customFormat="1" x14ac:dyDescent="0.25">
      <c r="B246" s="5"/>
      <c r="C246" s="5"/>
      <c r="D246" s="5"/>
      <c r="E246" s="6"/>
      <c r="F246" s="9"/>
      <c r="G246" s="7"/>
      <c r="H246" s="8"/>
      <c r="I246" s="9"/>
      <c r="J246" s="10"/>
      <c r="K246" s="23"/>
      <c r="L246" s="5"/>
      <c r="M246" s="5"/>
      <c r="N246" s="5"/>
      <c r="Q246" s="38"/>
      <c r="R246" s="38"/>
      <c r="AMI246"/>
      <c r="AMJ246"/>
    </row>
    <row r="247" spans="2:1024" s="36" customFormat="1" x14ac:dyDescent="0.25">
      <c r="B247" s="5"/>
      <c r="C247" s="5"/>
      <c r="D247" s="5"/>
      <c r="E247" s="6"/>
      <c r="F247" s="9"/>
      <c r="G247" s="7"/>
      <c r="H247" s="8"/>
      <c r="I247" s="9"/>
      <c r="J247" s="10"/>
      <c r="K247" s="23"/>
      <c r="L247" s="5"/>
      <c r="M247" s="5"/>
      <c r="N247" s="5"/>
      <c r="Q247" s="38"/>
      <c r="R247" s="38"/>
      <c r="AMI247"/>
      <c r="AMJ247"/>
    </row>
    <row r="248" spans="2:1024" s="36" customFormat="1" x14ac:dyDescent="0.25">
      <c r="B248" s="5"/>
      <c r="C248" s="5"/>
      <c r="D248" s="5"/>
      <c r="E248" s="6"/>
      <c r="F248" s="9"/>
      <c r="G248" s="7"/>
      <c r="H248" s="8"/>
      <c r="I248" s="9"/>
      <c r="J248" s="10"/>
      <c r="K248" s="23"/>
      <c r="L248" s="5"/>
      <c r="M248" s="5"/>
      <c r="N248" s="5"/>
      <c r="Q248" s="38"/>
      <c r="R248" s="38"/>
      <c r="AMI248"/>
      <c r="AMJ248"/>
    </row>
    <row r="249" spans="2:1024" s="36" customFormat="1" x14ac:dyDescent="0.25">
      <c r="B249" s="5"/>
      <c r="C249" s="5"/>
      <c r="D249" s="5"/>
      <c r="E249" s="6"/>
      <c r="F249" s="9"/>
      <c r="G249" s="7"/>
      <c r="H249" s="8"/>
      <c r="I249" s="9"/>
      <c r="J249" s="10"/>
      <c r="K249" s="23"/>
      <c r="L249" s="5"/>
      <c r="M249" s="5"/>
      <c r="N249" s="5"/>
      <c r="Q249" s="38"/>
      <c r="R249" s="38"/>
      <c r="AMI249"/>
      <c r="AMJ249"/>
    </row>
    <row r="250" spans="2:1024" s="36" customFormat="1" x14ac:dyDescent="0.25">
      <c r="B250" s="5"/>
      <c r="C250" s="5"/>
      <c r="D250" s="5"/>
      <c r="E250" s="6"/>
      <c r="F250" s="9"/>
      <c r="G250" s="7"/>
      <c r="H250" s="8"/>
      <c r="I250" s="9"/>
      <c r="J250" s="10"/>
      <c r="K250" s="23"/>
      <c r="L250" s="5"/>
      <c r="M250" s="5"/>
      <c r="N250" s="5"/>
      <c r="Q250" s="38"/>
      <c r="R250" s="38"/>
      <c r="AMI250"/>
      <c r="AMJ250"/>
    </row>
    <row r="251" spans="2:1024" s="36" customFormat="1" x14ac:dyDescent="0.25">
      <c r="B251" s="5"/>
      <c r="C251" s="5"/>
      <c r="D251" s="5"/>
      <c r="E251" s="6"/>
      <c r="F251" s="9"/>
      <c r="G251" s="7"/>
      <c r="H251" s="8"/>
      <c r="I251" s="9"/>
      <c r="J251" s="10"/>
      <c r="K251" s="23"/>
      <c r="L251" s="5"/>
      <c r="M251" s="5"/>
      <c r="N251" s="5"/>
      <c r="Q251" s="38"/>
      <c r="R251" s="38"/>
      <c r="AMI251"/>
      <c r="AMJ251"/>
    </row>
    <row r="252" spans="2:1024" s="36" customFormat="1" x14ac:dyDescent="0.25">
      <c r="B252" s="5"/>
      <c r="C252" s="5"/>
      <c r="D252" s="5"/>
      <c r="E252" s="6"/>
      <c r="F252" s="9"/>
      <c r="G252" s="7"/>
      <c r="H252" s="8"/>
      <c r="I252" s="9"/>
      <c r="J252" s="10"/>
      <c r="K252" s="23"/>
      <c r="L252" s="5"/>
      <c r="M252" s="5"/>
      <c r="N252" s="5"/>
      <c r="Q252" s="38"/>
      <c r="R252" s="38"/>
      <c r="AMI252"/>
      <c r="AMJ252"/>
    </row>
    <row r="253" spans="2:1024" s="36" customFormat="1" x14ac:dyDescent="0.25">
      <c r="B253" s="5"/>
      <c r="C253" s="5"/>
      <c r="D253" s="5"/>
      <c r="E253" s="6"/>
      <c r="F253" s="9"/>
      <c r="G253" s="7"/>
      <c r="H253" s="8"/>
      <c r="I253" s="9"/>
      <c r="J253" s="10"/>
      <c r="K253" s="23"/>
      <c r="L253" s="5"/>
      <c r="M253" s="5"/>
      <c r="N253" s="5"/>
      <c r="Q253" s="38"/>
      <c r="R253" s="38"/>
      <c r="AMI253"/>
      <c r="AMJ253"/>
    </row>
    <row r="254" spans="2:1024" s="36" customFormat="1" x14ac:dyDescent="0.25">
      <c r="B254" s="5"/>
      <c r="C254" s="5"/>
      <c r="D254" s="5"/>
      <c r="E254" s="6"/>
      <c r="F254" s="9"/>
      <c r="G254" s="7"/>
      <c r="H254" s="8"/>
      <c r="I254" s="9"/>
      <c r="J254" s="10"/>
      <c r="K254" s="23"/>
      <c r="L254" s="5"/>
      <c r="M254" s="5"/>
      <c r="N254" s="5"/>
      <c r="Q254" s="38"/>
      <c r="R254" s="38"/>
      <c r="AMI254"/>
      <c r="AMJ254"/>
    </row>
    <row r="255" spans="2:1024" s="36" customFormat="1" x14ac:dyDescent="0.25">
      <c r="B255" s="5"/>
      <c r="C255" s="5"/>
      <c r="D255" s="5"/>
      <c r="E255" s="6"/>
      <c r="F255" s="9"/>
      <c r="G255" s="7"/>
      <c r="H255" s="8"/>
      <c r="I255" s="9"/>
      <c r="J255" s="10"/>
      <c r="K255" s="23"/>
      <c r="L255" s="5"/>
      <c r="M255" s="5"/>
      <c r="N255" s="5"/>
      <c r="Q255" s="38"/>
      <c r="R255" s="38"/>
      <c r="AMI255"/>
      <c r="AMJ255"/>
    </row>
    <row r="256" spans="2:1024" s="36" customFormat="1" x14ac:dyDescent="0.25">
      <c r="B256" s="5"/>
      <c r="C256" s="5"/>
      <c r="D256" s="5"/>
      <c r="E256" s="6"/>
      <c r="F256" s="9"/>
      <c r="G256" s="7"/>
      <c r="H256" s="8"/>
      <c r="I256" s="9"/>
      <c r="J256" s="10"/>
      <c r="K256" s="23"/>
      <c r="L256" s="5"/>
      <c r="M256" s="5"/>
      <c r="N256" s="5"/>
      <c r="Q256" s="38"/>
      <c r="R256" s="38"/>
      <c r="AMI256"/>
      <c r="AMJ256"/>
    </row>
    <row r="257" spans="2:1024" s="36" customFormat="1" x14ac:dyDescent="0.25">
      <c r="B257" s="5"/>
      <c r="C257" s="5"/>
      <c r="D257" s="5"/>
      <c r="E257" s="6"/>
      <c r="F257" s="9"/>
      <c r="G257" s="7"/>
      <c r="H257" s="8"/>
      <c r="I257" s="9"/>
      <c r="J257" s="10"/>
      <c r="K257" s="23"/>
      <c r="L257" s="5"/>
      <c r="M257" s="5"/>
      <c r="N257" s="5"/>
      <c r="Q257" s="38"/>
      <c r="R257" s="38"/>
      <c r="AMI257"/>
      <c r="AMJ257"/>
    </row>
    <row r="258" spans="2:1024" s="36" customFormat="1" x14ac:dyDescent="0.25">
      <c r="B258" s="5"/>
      <c r="C258" s="5"/>
      <c r="D258" s="5"/>
      <c r="E258" s="6"/>
      <c r="F258" s="9"/>
      <c r="G258" s="7"/>
      <c r="H258" s="8"/>
      <c r="I258" s="9"/>
      <c r="J258" s="10"/>
      <c r="K258" s="23"/>
      <c r="L258" s="5"/>
      <c r="M258" s="5"/>
      <c r="N258" s="5"/>
      <c r="Q258" s="38"/>
      <c r="R258" s="38"/>
      <c r="AMI258"/>
      <c r="AMJ258"/>
    </row>
    <row r="259" spans="2:1024" s="36" customFormat="1" x14ac:dyDescent="0.25">
      <c r="B259" s="5"/>
      <c r="C259" s="5"/>
      <c r="D259" s="5"/>
      <c r="E259" s="6"/>
      <c r="F259" s="9"/>
      <c r="G259" s="7"/>
      <c r="H259" s="8"/>
      <c r="I259" s="9"/>
      <c r="J259" s="10"/>
      <c r="K259" s="23"/>
      <c r="L259" s="5"/>
      <c r="M259" s="5"/>
      <c r="N259" s="5"/>
      <c r="Q259" s="38"/>
      <c r="R259" s="38"/>
      <c r="AMI259"/>
      <c r="AMJ259"/>
    </row>
    <row r="260" spans="2:1024" s="36" customFormat="1" x14ac:dyDescent="0.25">
      <c r="B260" s="5"/>
      <c r="C260" s="5"/>
      <c r="D260" s="5"/>
      <c r="E260" s="6"/>
      <c r="F260" s="9"/>
      <c r="G260" s="7"/>
      <c r="H260" s="8"/>
      <c r="I260" s="9"/>
      <c r="J260" s="10"/>
      <c r="K260" s="23"/>
      <c r="L260" s="5"/>
      <c r="M260" s="5"/>
      <c r="N260" s="5"/>
      <c r="Q260" s="38"/>
      <c r="R260" s="38"/>
      <c r="AMI260"/>
      <c r="AMJ260"/>
    </row>
    <row r="261" spans="2:1024" s="36" customFormat="1" x14ac:dyDescent="0.25">
      <c r="B261" s="5"/>
      <c r="C261" s="5"/>
      <c r="D261" s="5"/>
      <c r="E261" s="6"/>
      <c r="F261" s="9"/>
      <c r="G261" s="7"/>
      <c r="H261" s="8"/>
      <c r="I261" s="9"/>
      <c r="J261" s="10"/>
      <c r="K261" s="23"/>
      <c r="L261" s="5"/>
      <c r="M261" s="5"/>
      <c r="N261" s="5"/>
      <c r="Q261" s="38"/>
      <c r="R261" s="38"/>
      <c r="AMI261"/>
      <c r="AMJ261"/>
    </row>
    <row r="262" spans="2:1024" s="36" customFormat="1" x14ac:dyDescent="0.25">
      <c r="B262" s="5"/>
      <c r="C262" s="5"/>
      <c r="D262" s="5"/>
      <c r="E262" s="6"/>
      <c r="F262" s="9"/>
      <c r="G262" s="7"/>
      <c r="H262" s="8"/>
      <c r="I262" s="9"/>
      <c r="J262" s="10"/>
      <c r="K262" s="23"/>
      <c r="L262" s="5"/>
      <c r="M262" s="5"/>
      <c r="N262" s="5"/>
      <c r="Q262" s="38"/>
      <c r="R262" s="38"/>
      <c r="AMI262"/>
      <c r="AMJ262"/>
    </row>
    <row r="263" spans="2:1024" s="36" customFormat="1" x14ac:dyDescent="0.25">
      <c r="B263" s="5"/>
      <c r="C263" s="5"/>
      <c r="D263" s="5"/>
      <c r="E263" s="6"/>
      <c r="F263" s="9"/>
      <c r="G263" s="7"/>
      <c r="H263" s="8"/>
      <c r="I263" s="9"/>
      <c r="J263" s="10"/>
      <c r="K263" s="23"/>
      <c r="L263" s="5"/>
      <c r="M263" s="5"/>
      <c r="N263" s="5"/>
      <c r="Q263" s="38"/>
      <c r="R263" s="38"/>
      <c r="AMI263"/>
      <c r="AMJ263"/>
    </row>
    <row r="264" spans="2:1024" s="36" customFormat="1" x14ac:dyDescent="0.25">
      <c r="B264" s="5"/>
      <c r="C264" s="5"/>
      <c r="D264" s="5"/>
      <c r="E264" s="6"/>
      <c r="F264" s="9"/>
      <c r="G264" s="7"/>
      <c r="H264" s="8"/>
      <c r="I264" s="9"/>
      <c r="J264" s="10"/>
      <c r="K264" s="23"/>
      <c r="L264" s="5"/>
      <c r="M264" s="5"/>
      <c r="N264" s="5"/>
      <c r="Q264" s="38"/>
      <c r="R264" s="38"/>
      <c r="AMI264"/>
      <c r="AMJ264"/>
    </row>
    <row r="265" spans="2:1024" s="36" customFormat="1" x14ac:dyDescent="0.25">
      <c r="B265" s="5"/>
      <c r="C265" s="5"/>
      <c r="D265" s="5"/>
      <c r="E265" s="6"/>
      <c r="F265" s="9"/>
      <c r="G265" s="7"/>
      <c r="H265" s="8"/>
      <c r="I265" s="9"/>
      <c r="J265" s="10"/>
      <c r="K265" s="23"/>
      <c r="L265" s="5"/>
      <c r="M265" s="5"/>
      <c r="N265" s="5"/>
      <c r="Q265" s="38"/>
      <c r="R265" s="38"/>
      <c r="AMI265"/>
      <c r="AMJ265"/>
    </row>
    <row r="266" spans="2:1024" s="36" customFormat="1" x14ac:dyDescent="0.25">
      <c r="B266" s="5"/>
      <c r="C266" s="5"/>
      <c r="D266" s="5"/>
      <c r="E266" s="6"/>
      <c r="F266" s="9"/>
      <c r="G266" s="7"/>
      <c r="H266" s="8"/>
      <c r="I266" s="9"/>
      <c r="J266" s="10"/>
      <c r="K266" s="23"/>
      <c r="L266" s="5"/>
      <c r="M266" s="5"/>
      <c r="N266" s="5"/>
      <c r="Q266" s="38"/>
      <c r="R266" s="38"/>
      <c r="AMI266"/>
      <c r="AMJ266"/>
    </row>
    <row r="267" spans="2:1024" s="36" customFormat="1" x14ac:dyDescent="0.25">
      <c r="B267" s="5"/>
      <c r="C267" s="5"/>
      <c r="D267" s="5"/>
      <c r="E267" s="6"/>
      <c r="F267" s="9"/>
      <c r="G267" s="7"/>
      <c r="H267" s="8"/>
      <c r="I267" s="9"/>
      <c r="J267" s="10"/>
      <c r="K267" s="23"/>
      <c r="L267" s="5"/>
      <c r="M267" s="5"/>
      <c r="N267" s="5"/>
      <c r="Q267" s="38"/>
      <c r="R267" s="38"/>
      <c r="AMI267"/>
      <c r="AMJ267"/>
    </row>
    <row r="268" spans="2:1024" s="36" customFormat="1" x14ac:dyDescent="0.25">
      <c r="B268" s="5"/>
      <c r="C268" s="5"/>
      <c r="D268" s="5"/>
      <c r="E268" s="6"/>
      <c r="F268" s="9"/>
      <c r="G268" s="7"/>
      <c r="H268" s="8"/>
      <c r="I268" s="9"/>
      <c r="J268" s="10"/>
      <c r="K268" s="23"/>
      <c r="L268" s="5"/>
      <c r="M268" s="5"/>
      <c r="N268" s="5"/>
      <c r="Q268" s="38"/>
      <c r="R268" s="38"/>
      <c r="AMI268"/>
      <c r="AMJ268"/>
    </row>
    <row r="269" spans="2:1024" s="36" customFormat="1" x14ac:dyDescent="0.25">
      <c r="B269" s="5"/>
      <c r="C269" s="5"/>
      <c r="D269" s="5"/>
      <c r="E269" s="6"/>
      <c r="F269" s="9"/>
      <c r="G269" s="7"/>
      <c r="H269" s="8"/>
      <c r="I269" s="9"/>
      <c r="J269" s="10"/>
      <c r="K269" s="23"/>
      <c r="L269" s="5"/>
      <c r="M269" s="5"/>
      <c r="N269" s="5"/>
      <c r="Q269" s="38"/>
      <c r="R269" s="38"/>
      <c r="AMI269"/>
      <c r="AMJ269"/>
    </row>
    <row r="270" spans="2:1024" s="36" customFormat="1" x14ac:dyDescent="0.25">
      <c r="B270" s="5"/>
      <c r="C270" s="5"/>
      <c r="D270" s="5"/>
      <c r="E270" s="6"/>
      <c r="F270" s="9"/>
      <c r="G270" s="7"/>
      <c r="H270" s="8"/>
      <c r="I270" s="9"/>
      <c r="J270" s="10"/>
      <c r="K270" s="23"/>
      <c r="L270" s="5"/>
      <c r="M270" s="5"/>
      <c r="N270" s="5"/>
      <c r="Q270" s="38"/>
      <c r="R270" s="38"/>
      <c r="AMI270"/>
      <c r="AMJ270"/>
    </row>
    <row r="271" spans="2:1024" s="36" customFormat="1" x14ac:dyDescent="0.25">
      <c r="B271" s="5"/>
      <c r="C271" s="5"/>
      <c r="D271" s="5"/>
      <c r="E271" s="6"/>
      <c r="F271" s="9"/>
      <c r="G271" s="7"/>
      <c r="H271" s="8"/>
      <c r="I271" s="9"/>
      <c r="J271" s="10"/>
      <c r="K271" s="23"/>
      <c r="L271" s="5"/>
      <c r="M271" s="5"/>
      <c r="N271" s="5"/>
      <c r="Q271" s="38"/>
      <c r="R271" s="38"/>
      <c r="AMI271"/>
      <c r="AMJ271"/>
    </row>
    <row r="272" spans="2:1024" s="36" customFormat="1" x14ac:dyDescent="0.25">
      <c r="B272" s="5"/>
      <c r="C272" s="5"/>
      <c r="D272" s="5"/>
      <c r="E272" s="6"/>
      <c r="F272" s="9"/>
      <c r="G272" s="7"/>
      <c r="H272" s="8"/>
      <c r="I272" s="9"/>
      <c r="J272" s="10"/>
      <c r="K272" s="23"/>
      <c r="L272" s="5"/>
      <c r="M272" s="5"/>
      <c r="N272" s="5"/>
      <c r="Q272" s="38"/>
      <c r="R272" s="38"/>
      <c r="AMI272"/>
      <c r="AMJ272"/>
    </row>
    <row r="273" spans="2:1024" s="36" customFormat="1" x14ac:dyDescent="0.25">
      <c r="B273" s="5"/>
      <c r="C273" s="5"/>
      <c r="D273" s="5"/>
      <c r="E273" s="6"/>
      <c r="F273" s="9"/>
      <c r="G273" s="7"/>
      <c r="H273" s="8"/>
      <c r="I273" s="9"/>
      <c r="J273" s="10"/>
      <c r="K273" s="23"/>
      <c r="L273" s="5"/>
      <c r="M273" s="5"/>
      <c r="N273" s="5"/>
      <c r="Q273" s="38"/>
      <c r="R273" s="38"/>
      <c r="AMI273"/>
      <c r="AMJ273"/>
    </row>
    <row r="274" spans="2:1024" s="36" customFormat="1" x14ac:dyDescent="0.25">
      <c r="B274" s="5"/>
      <c r="C274" s="5"/>
      <c r="D274" s="5"/>
      <c r="E274" s="6"/>
      <c r="F274" s="9"/>
      <c r="G274" s="7"/>
      <c r="H274" s="8"/>
      <c r="I274" s="9"/>
      <c r="J274" s="10"/>
      <c r="K274" s="23"/>
      <c r="L274" s="5"/>
      <c r="M274" s="5"/>
      <c r="N274" s="5"/>
      <c r="Q274" s="38"/>
      <c r="R274" s="38"/>
      <c r="AMI274"/>
      <c r="AMJ274"/>
    </row>
    <row r="275" spans="2:1024" s="36" customFormat="1" x14ac:dyDescent="0.25">
      <c r="B275" s="5"/>
      <c r="C275" s="5"/>
      <c r="D275" s="5"/>
      <c r="E275" s="6"/>
      <c r="F275" s="9"/>
      <c r="G275" s="7"/>
      <c r="H275" s="8"/>
      <c r="I275" s="9"/>
      <c r="J275" s="10"/>
      <c r="K275" s="23"/>
      <c r="L275" s="5"/>
      <c r="M275" s="5"/>
      <c r="N275" s="5"/>
      <c r="Q275" s="38"/>
      <c r="R275" s="38"/>
      <c r="AMI275"/>
      <c r="AMJ275"/>
    </row>
    <row r="276" spans="2:1024" s="36" customFormat="1" x14ac:dyDescent="0.25">
      <c r="B276" s="5"/>
      <c r="C276" s="5"/>
      <c r="D276" s="5"/>
      <c r="E276" s="6"/>
      <c r="F276" s="9"/>
      <c r="G276" s="7"/>
      <c r="H276" s="8"/>
      <c r="I276" s="9"/>
      <c r="J276" s="10"/>
      <c r="K276" s="23"/>
      <c r="L276" s="5"/>
      <c r="M276" s="5"/>
      <c r="N276" s="5"/>
      <c r="Q276" s="38"/>
      <c r="R276" s="38"/>
      <c r="AMI276"/>
      <c r="AMJ276"/>
    </row>
    <row r="277" spans="2:1024" s="36" customFormat="1" x14ac:dyDescent="0.25">
      <c r="B277" s="5"/>
      <c r="C277" s="5"/>
      <c r="D277" s="5"/>
      <c r="E277" s="6"/>
      <c r="F277" s="9"/>
      <c r="G277" s="7"/>
      <c r="H277" s="8"/>
      <c r="I277" s="9"/>
      <c r="J277" s="10"/>
      <c r="K277" s="23"/>
      <c r="L277" s="5"/>
      <c r="M277" s="5"/>
      <c r="N277" s="5"/>
      <c r="Q277" s="38"/>
      <c r="R277" s="38"/>
      <c r="AMI277"/>
      <c r="AMJ277"/>
    </row>
    <row r="278" spans="2:1024" s="36" customFormat="1" x14ac:dyDescent="0.25">
      <c r="B278" s="5"/>
      <c r="C278" s="5"/>
      <c r="D278" s="5"/>
      <c r="E278" s="6"/>
      <c r="F278" s="9"/>
      <c r="G278" s="7"/>
      <c r="H278" s="8"/>
      <c r="I278" s="9"/>
      <c r="J278" s="10"/>
      <c r="K278" s="23"/>
      <c r="L278" s="5"/>
      <c r="M278" s="5"/>
      <c r="N278" s="5"/>
      <c r="Q278" s="38"/>
      <c r="R278" s="38"/>
      <c r="AMI278"/>
      <c r="AMJ278"/>
    </row>
    <row r="279" spans="2:1024" s="36" customFormat="1" x14ac:dyDescent="0.25">
      <c r="B279" s="5"/>
      <c r="C279" s="5"/>
      <c r="D279" s="5"/>
      <c r="E279" s="6"/>
      <c r="F279" s="9"/>
      <c r="G279" s="7"/>
      <c r="H279" s="8"/>
      <c r="I279" s="9"/>
      <c r="J279" s="10"/>
      <c r="K279" s="23"/>
      <c r="L279" s="5"/>
      <c r="M279" s="5"/>
      <c r="N279" s="5"/>
      <c r="Q279" s="38"/>
      <c r="R279" s="38"/>
      <c r="AMI279"/>
      <c r="AMJ279"/>
    </row>
    <row r="280" spans="2:1024" s="36" customFormat="1" x14ac:dyDescent="0.25">
      <c r="B280" s="5"/>
      <c r="C280" s="5"/>
      <c r="D280" s="5"/>
      <c r="E280" s="6"/>
      <c r="F280" s="9"/>
      <c r="G280" s="7"/>
      <c r="H280" s="8"/>
      <c r="I280" s="9"/>
      <c r="J280" s="10"/>
      <c r="K280" s="23"/>
      <c r="L280" s="5"/>
      <c r="M280" s="5"/>
      <c r="N280" s="5"/>
      <c r="Q280" s="38"/>
      <c r="R280" s="38"/>
      <c r="AMI280"/>
      <c r="AMJ280"/>
    </row>
    <row r="281" spans="2:1024" s="36" customFormat="1" x14ac:dyDescent="0.25">
      <c r="B281" s="5"/>
      <c r="C281" s="5"/>
      <c r="D281" s="5"/>
      <c r="E281" s="6"/>
      <c r="F281" s="9"/>
      <c r="G281" s="7"/>
      <c r="H281" s="8"/>
      <c r="I281" s="9"/>
      <c r="J281" s="10"/>
      <c r="K281" s="23"/>
      <c r="L281" s="5"/>
      <c r="M281" s="5"/>
      <c r="N281" s="5"/>
      <c r="Q281" s="38"/>
      <c r="R281" s="38"/>
      <c r="AMI281"/>
      <c r="AMJ281"/>
    </row>
    <row r="282" spans="2:1024" s="36" customFormat="1" x14ac:dyDescent="0.25">
      <c r="B282" s="5"/>
      <c r="C282" s="5"/>
      <c r="D282" s="5"/>
      <c r="E282" s="6"/>
      <c r="F282" s="9"/>
      <c r="G282" s="7"/>
      <c r="H282" s="8"/>
      <c r="I282" s="9"/>
      <c r="J282" s="10"/>
      <c r="K282" s="23"/>
      <c r="L282" s="5"/>
      <c r="M282" s="5"/>
      <c r="N282" s="5"/>
      <c r="Q282" s="38"/>
      <c r="R282" s="38"/>
      <c r="AMI282"/>
      <c r="AMJ282"/>
    </row>
    <row r="283" spans="2:1024" s="36" customFormat="1" x14ac:dyDescent="0.25">
      <c r="B283" s="5"/>
      <c r="C283" s="5"/>
      <c r="D283" s="5"/>
      <c r="E283" s="6"/>
      <c r="F283" s="9"/>
      <c r="G283" s="7"/>
      <c r="H283" s="8"/>
      <c r="I283" s="9"/>
      <c r="J283" s="10"/>
      <c r="K283" s="23"/>
      <c r="L283" s="5"/>
      <c r="M283" s="5"/>
      <c r="N283" s="5"/>
      <c r="Q283" s="38"/>
      <c r="R283" s="38"/>
      <c r="AMI283"/>
      <c r="AMJ283"/>
    </row>
    <row r="284" spans="2:1024" s="36" customFormat="1" x14ac:dyDescent="0.25">
      <c r="B284" s="5"/>
      <c r="C284" s="5"/>
      <c r="D284" s="5"/>
      <c r="E284" s="6"/>
      <c r="F284" s="9"/>
      <c r="G284" s="7"/>
      <c r="H284" s="8"/>
      <c r="I284" s="9"/>
      <c r="J284" s="10"/>
      <c r="K284" s="23"/>
      <c r="L284" s="5"/>
      <c r="M284" s="5"/>
      <c r="N284" s="5"/>
      <c r="Q284" s="38"/>
      <c r="R284" s="38"/>
      <c r="AMI284"/>
      <c r="AMJ284"/>
    </row>
    <row r="285" spans="2:1024" s="36" customFormat="1" x14ac:dyDescent="0.25">
      <c r="B285" s="5"/>
      <c r="C285" s="5"/>
      <c r="D285" s="5"/>
      <c r="E285" s="6"/>
      <c r="F285" s="9"/>
      <c r="G285" s="7"/>
      <c r="H285" s="8"/>
      <c r="I285" s="9"/>
      <c r="J285" s="10"/>
      <c r="K285" s="23"/>
      <c r="L285" s="5"/>
      <c r="M285" s="5"/>
      <c r="N285" s="5"/>
      <c r="Q285" s="38"/>
      <c r="R285" s="38"/>
      <c r="AMI285"/>
      <c r="AMJ285"/>
    </row>
    <row r="286" spans="2:1024" s="36" customFormat="1" x14ac:dyDescent="0.25">
      <c r="B286" s="5"/>
      <c r="C286" s="5"/>
      <c r="D286" s="5"/>
      <c r="E286" s="6"/>
      <c r="F286" s="9"/>
      <c r="G286" s="7"/>
      <c r="H286" s="8"/>
      <c r="I286" s="9"/>
      <c r="J286" s="10"/>
      <c r="K286" s="23"/>
      <c r="L286" s="5"/>
      <c r="M286" s="5"/>
      <c r="N286" s="5"/>
      <c r="Q286" s="38"/>
      <c r="R286" s="38"/>
      <c r="AMI286"/>
      <c r="AMJ286"/>
    </row>
    <row r="287" spans="2:1024" s="36" customFormat="1" x14ac:dyDescent="0.25">
      <c r="B287" s="5"/>
      <c r="C287" s="5"/>
      <c r="D287" s="5"/>
      <c r="E287" s="6"/>
      <c r="F287" s="9"/>
      <c r="G287" s="7"/>
      <c r="H287" s="8"/>
      <c r="I287" s="9"/>
      <c r="J287" s="10"/>
      <c r="K287" s="23"/>
      <c r="L287" s="5"/>
      <c r="M287" s="5"/>
      <c r="N287" s="5"/>
      <c r="Q287" s="38"/>
      <c r="R287" s="38"/>
      <c r="AMI287"/>
      <c r="AMJ287"/>
    </row>
    <row r="288" spans="2:1024" s="36" customFormat="1" x14ac:dyDescent="0.25">
      <c r="B288" s="5"/>
      <c r="C288" s="5"/>
      <c r="D288" s="5"/>
      <c r="E288" s="6"/>
      <c r="F288" s="9"/>
      <c r="G288" s="7"/>
      <c r="H288" s="8"/>
      <c r="I288" s="9"/>
      <c r="J288" s="10"/>
      <c r="K288" s="23"/>
      <c r="L288" s="5"/>
      <c r="M288" s="5"/>
      <c r="N288" s="5"/>
      <c r="Q288" s="38"/>
      <c r="R288" s="38"/>
      <c r="AMI288"/>
      <c r="AMJ288"/>
    </row>
    <row r="289" spans="2:1024" s="36" customFormat="1" x14ac:dyDescent="0.25">
      <c r="B289" s="5"/>
      <c r="C289" s="5"/>
      <c r="D289" s="5"/>
      <c r="E289" s="6"/>
      <c r="F289" s="9"/>
      <c r="G289" s="7"/>
      <c r="H289" s="8"/>
      <c r="I289" s="9"/>
      <c r="J289" s="10"/>
      <c r="K289" s="23"/>
      <c r="L289" s="5"/>
      <c r="M289" s="5"/>
      <c r="N289" s="5"/>
      <c r="Q289" s="38"/>
      <c r="R289" s="38"/>
      <c r="AMI289"/>
      <c r="AMJ289"/>
    </row>
    <row r="290" spans="2:1024" s="36" customFormat="1" x14ac:dyDescent="0.25">
      <c r="B290" s="5"/>
      <c r="C290" s="5"/>
      <c r="D290" s="5"/>
      <c r="E290" s="6"/>
      <c r="F290" s="9"/>
      <c r="G290" s="7"/>
      <c r="H290" s="8"/>
      <c r="I290" s="9"/>
      <c r="J290" s="10"/>
      <c r="K290" s="23"/>
      <c r="L290" s="5"/>
      <c r="M290" s="5"/>
      <c r="N290" s="5"/>
      <c r="Q290" s="38"/>
      <c r="R290" s="38"/>
      <c r="AMI290"/>
      <c r="AMJ290"/>
    </row>
    <row r="291" spans="2:1024" s="36" customFormat="1" x14ac:dyDescent="0.25">
      <c r="B291" s="5"/>
      <c r="C291" s="5"/>
      <c r="D291" s="5"/>
      <c r="E291" s="6"/>
      <c r="F291" s="9"/>
      <c r="G291" s="7"/>
      <c r="H291" s="8"/>
      <c r="I291" s="9"/>
      <c r="J291" s="10"/>
      <c r="K291" s="23"/>
      <c r="L291" s="5"/>
      <c r="M291" s="5"/>
      <c r="N291" s="5"/>
      <c r="Q291" s="38"/>
      <c r="R291" s="38"/>
      <c r="AMI291"/>
      <c r="AMJ291"/>
    </row>
    <row r="292" spans="2:1024" s="36" customFormat="1" x14ac:dyDescent="0.25">
      <c r="B292" s="5"/>
      <c r="C292" s="5"/>
      <c r="D292" s="5"/>
      <c r="E292" s="6"/>
      <c r="F292" s="9"/>
      <c r="G292" s="7"/>
      <c r="H292" s="8"/>
      <c r="I292" s="9"/>
      <c r="J292" s="10"/>
      <c r="K292" s="23"/>
      <c r="L292" s="5"/>
      <c r="M292" s="5"/>
      <c r="N292" s="5"/>
      <c r="Q292" s="38"/>
      <c r="R292" s="38"/>
      <c r="AMI292"/>
      <c r="AMJ292"/>
    </row>
    <row r="293" spans="2:1024" s="36" customFormat="1" x14ac:dyDescent="0.25">
      <c r="B293" s="5"/>
      <c r="C293" s="5"/>
      <c r="D293" s="5"/>
      <c r="E293" s="6"/>
      <c r="F293" s="9"/>
      <c r="G293" s="7"/>
      <c r="H293" s="8"/>
      <c r="I293" s="9"/>
      <c r="J293" s="10"/>
      <c r="K293" s="23"/>
      <c r="L293" s="5"/>
      <c r="M293" s="5"/>
      <c r="N293" s="5"/>
      <c r="Q293" s="38"/>
      <c r="R293" s="38"/>
      <c r="AMI293"/>
      <c r="AMJ293"/>
    </row>
    <row r="294" spans="2:1024" s="36" customFormat="1" x14ac:dyDescent="0.25">
      <c r="B294" s="5"/>
      <c r="C294" s="5"/>
      <c r="D294" s="5"/>
      <c r="E294" s="6"/>
      <c r="F294" s="9"/>
      <c r="G294" s="7"/>
      <c r="H294" s="8"/>
      <c r="I294" s="9"/>
      <c r="J294" s="10"/>
      <c r="K294" s="23"/>
      <c r="L294" s="5"/>
      <c r="M294" s="5"/>
      <c r="N294" s="5"/>
      <c r="Q294" s="38"/>
      <c r="R294" s="38"/>
      <c r="AMI294"/>
      <c r="AMJ294"/>
    </row>
    <row r="295" spans="2:1024" s="36" customFormat="1" x14ac:dyDescent="0.25">
      <c r="B295" s="5"/>
      <c r="C295" s="5"/>
      <c r="D295" s="5"/>
      <c r="E295" s="6"/>
      <c r="F295" s="9"/>
      <c r="G295" s="7"/>
      <c r="H295" s="8"/>
      <c r="I295" s="9"/>
      <c r="J295" s="10"/>
      <c r="K295" s="23"/>
      <c r="L295" s="5"/>
      <c r="M295" s="5"/>
      <c r="N295" s="5"/>
      <c r="Q295" s="38"/>
      <c r="R295" s="38"/>
      <c r="AMI295"/>
      <c r="AMJ295"/>
    </row>
    <row r="296" spans="2:1024" s="36" customFormat="1" x14ac:dyDescent="0.25">
      <c r="B296" s="5"/>
      <c r="C296" s="5"/>
      <c r="D296" s="5"/>
      <c r="E296" s="6"/>
      <c r="F296" s="9"/>
      <c r="G296" s="7"/>
      <c r="H296" s="8"/>
      <c r="I296" s="9"/>
      <c r="J296" s="10"/>
      <c r="K296" s="23"/>
      <c r="L296" s="5"/>
      <c r="M296" s="5"/>
      <c r="N296" s="5"/>
      <c r="Q296" s="38"/>
      <c r="R296" s="38"/>
      <c r="AMI296"/>
      <c r="AMJ296"/>
    </row>
    <row r="297" spans="2:1024" s="36" customFormat="1" x14ac:dyDescent="0.25">
      <c r="B297" s="5"/>
      <c r="C297" s="5"/>
      <c r="D297" s="5"/>
      <c r="E297" s="6"/>
      <c r="F297" s="9"/>
      <c r="G297" s="7"/>
      <c r="H297" s="8"/>
      <c r="I297" s="9"/>
      <c r="J297" s="10"/>
      <c r="K297" s="23"/>
      <c r="L297" s="5"/>
      <c r="M297" s="5"/>
      <c r="N297" s="5"/>
      <c r="Q297" s="38"/>
      <c r="R297" s="38"/>
      <c r="AMI297"/>
      <c r="AMJ297"/>
    </row>
    <row r="298" spans="2:1024" s="36" customFormat="1" x14ac:dyDescent="0.25">
      <c r="B298" s="5"/>
      <c r="C298" s="5"/>
      <c r="D298" s="5"/>
      <c r="E298" s="6"/>
      <c r="F298" s="9"/>
      <c r="G298" s="7"/>
      <c r="H298" s="8"/>
      <c r="I298" s="9"/>
      <c r="J298" s="10"/>
      <c r="K298" s="23"/>
      <c r="L298" s="5"/>
      <c r="M298" s="5"/>
      <c r="N298" s="5"/>
      <c r="Q298" s="38"/>
      <c r="R298" s="38"/>
      <c r="AMI298"/>
      <c r="AMJ298"/>
    </row>
    <row r="299" spans="2:1024" s="36" customFormat="1" x14ac:dyDescent="0.25">
      <c r="B299" s="5"/>
      <c r="C299" s="5"/>
      <c r="D299" s="5"/>
      <c r="E299" s="6"/>
      <c r="F299" s="9"/>
      <c r="G299" s="7"/>
      <c r="H299" s="8"/>
      <c r="I299" s="9"/>
      <c r="J299" s="10"/>
      <c r="K299" s="23"/>
      <c r="L299" s="5"/>
      <c r="M299" s="5"/>
      <c r="N299" s="5"/>
      <c r="Q299" s="38"/>
      <c r="R299" s="38"/>
      <c r="AMI299"/>
      <c r="AMJ299"/>
    </row>
    <row r="300" spans="2:1024" s="36" customFormat="1" x14ac:dyDescent="0.25">
      <c r="B300" s="5"/>
      <c r="C300" s="5"/>
      <c r="D300" s="5"/>
      <c r="E300" s="6"/>
      <c r="F300" s="9"/>
      <c r="G300" s="7"/>
      <c r="H300" s="8"/>
      <c r="I300" s="9"/>
      <c r="J300" s="10"/>
      <c r="K300" s="23"/>
      <c r="L300" s="5"/>
      <c r="M300" s="5"/>
      <c r="N300" s="5"/>
      <c r="Q300" s="38"/>
      <c r="R300" s="38"/>
      <c r="AMI300"/>
      <c r="AMJ300"/>
    </row>
    <row r="301" spans="2:1024" s="36" customFormat="1" x14ac:dyDescent="0.25">
      <c r="B301" s="5"/>
      <c r="C301" s="5"/>
      <c r="D301" s="5"/>
      <c r="E301" s="6"/>
      <c r="F301" s="9"/>
      <c r="G301" s="7"/>
      <c r="H301" s="8"/>
      <c r="I301" s="9"/>
      <c r="J301" s="10"/>
      <c r="K301" s="23"/>
      <c r="L301" s="5"/>
      <c r="M301" s="5"/>
      <c r="N301" s="5"/>
      <c r="Q301" s="38"/>
      <c r="R301" s="38"/>
      <c r="AMI301"/>
      <c r="AMJ301"/>
    </row>
    <row r="302" spans="2:1024" s="36" customFormat="1" x14ac:dyDescent="0.25">
      <c r="B302" s="5"/>
      <c r="C302" s="5"/>
      <c r="D302" s="5"/>
      <c r="E302" s="6"/>
      <c r="F302" s="9"/>
      <c r="G302" s="7"/>
      <c r="H302" s="8"/>
      <c r="I302" s="9"/>
      <c r="J302" s="10"/>
      <c r="K302" s="23"/>
      <c r="L302" s="5"/>
      <c r="M302" s="5"/>
      <c r="N302" s="5"/>
      <c r="Q302" s="38"/>
      <c r="R302" s="38"/>
      <c r="AMI302"/>
      <c r="AMJ302"/>
    </row>
    <row r="303" spans="2:1024" s="36" customFormat="1" x14ac:dyDescent="0.25">
      <c r="B303" s="5"/>
      <c r="C303" s="5"/>
      <c r="D303" s="5"/>
      <c r="E303" s="6"/>
      <c r="F303" s="9"/>
      <c r="G303" s="7"/>
      <c r="H303" s="8"/>
      <c r="I303" s="9"/>
      <c r="J303" s="10"/>
      <c r="K303" s="23"/>
      <c r="L303" s="5"/>
      <c r="M303" s="5"/>
      <c r="N303" s="5"/>
      <c r="Q303" s="38"/>
      <c r="R303" s="38"/>
      <c r="AMI303"/>
      <c r="AMJ303"/>
    </row>
    <row r="304" spans="2:1024" s="36" customFormat="1" x14ac:dyDescent="0.25">
      <c r="B304" s="5"/>
      <c r="C304" s="5"/>
      <c r="D304" s="5"/>
      <c r="E304" s="6"/>
      <c r="F304" s="9"/>
      <c r="G304" s="7"/>
      <c r="H304" s="8"/>
      <c r="I304" s="9"/>
      <c r="J304" s="10"/>
      <c r="K304" s="23"/>
      <c r="L304" s="5"/>
      <c r="M304" s="5"/>
      <c r="N304" s="5"/>
      <c r="Q304" s="38"/>
      <c r="R304" s="38"/>
      <c r="AMI304"/>
      <c r="AMJ304"/>
    </row>
    <row r="305" spans="2:1024" s="36" customFormat="1" x14ac:dyDescent="0.25">
      <c r="B305" s="5"/>
      <c r="C305" s="5"/>
      <c r="D305" s="5"/>
      <c r="E305" s="6"/>
      <c r="F305" s="9"/>
      <c r="G305" s="7"/>
      <c r="H305" s="8"/>
      <c r="I305" s="9"/>
      <c r="J305" s="10"/>
      <c r="K305" s="23"/>
      <c r="L305" s="5"/>
      <c r="M305" s="5"/>
      <c r="N305" s="5"/>
      <c r="Q305" s="38"/>
      <c r="R305" s="38"/>
      <c r="AMI305"/>
      <c r="AMJ305"/>
    </row>
    <row r="306" spans="2:1024" s="36" customFormat="1" x14ac:dyDescent="0.25">
      <c r="B306" s="5"/>
      <c r="C306" s="5"/>
      <c r="D306" s="5"/>
      <c r="E306" s="6"/>
      <c r="F306" s="9"/>
      <c r="G306" s="7"/>
      <c r="H306" s="8"/>
      <c r="I306" s="9"/>
      <c r="J306" s="10"/>
      <c r="K306" s="23"/>
      <c r="L306" s="5"/>
      <c r="M306" s="5"/>
      <c r="N306" s="5"/>
      <c r="Q306" s="38"/>
      <c r="R306" s="38"/>
      <c r="AMI306"/>
      <c r="AMJ306"/>
    </row>
    <row r="307" spans="2:1024" s="36" customFormat="1" x14ac:dyDescent="0.25">
      <c r="B307" s="5"/>
      <c r="C307" s="5"/>
      <c r="D307" s="5"/>
      <c r="E307" s="6"/>
      <c r="F307" s="9"/>
      <c r="G307" s="7"/>
      <c r="H307" s="8"/>
      <c r="I307" s="9"/>
      <c r="J307" s="10"/>
      <c r="K307" s="23"/>
      <c r="L307" s="5"/>
      <c r="M307" s="5"/>
      <c r="N307" s="5"/>
      <c r="Q307" s="38"/>
      <c r="R307" s="38"/>
      <c r="AMI307"/>
      <c r="AMJ307"/>
    </row>
    <row r="308" spans="2:1024" s="36" customFormat="1" x14ac:dyDescent="0.25">
      <c r="B308" s="5"/>
      <c r="C308" s="5"/>
      <c r="D308" s="5"/>
      <c r="E308" s="6"/>
      <c r="F308" s="9"/>
      <c r="G308" s="7"/>
      <c r="H308" s="8"/>
      <c r="I308" s="9"/>
      <c r="J308" s="10"/>
      <c r="K308" s="23"/>
      <c r="L308" s="5"/>
      <c r="M308" s="5"/>
      <c r="N308" s="5"/>
      <c r="Q308" s="38"/>
      <c r="R308" s="38"/>
      <c r="AMI308"/>
      <c r="AMJ308"/>
    </row>
    <row r="309" spans="2:1024" s="36" customFormat="1" x14ac:dyDescent="0.25">
      <c r="B309" s="5"/>
      <c r="C309" s="5"/>
      <c r="D309" s="5"/>
      <c r="E309" s="6"/>
      <c r="F309" s="9"/>
      <c r="G309" s="7"/>
      <c r="H309" s="8"/>
      <c r="I309" s="9"/>
      <c r="J309" s="10"/>
      <c r="K309" s="23"/>
      <c r="L309" s="5"/>
      <c r="M309" s="5"/>
      <c r="N309" s="5"/>
      <c r="Q309" s="38"/>
      <c r="R309" s="38"/>
      <c r="AMI309"/>
      <c r="AMJ309"/>
    </row>
    <row r="310" spans="2:1024" s="36" customFormat="1" x14ac:dyDescent="0.25">
      <c r="B310" s="5"/>
      <c r="C310" s="5"/>
      <c r="D310" s="5"/>
      <c r="E310" s="6"/>
      <c r="F310" s="9"/>
      <c r="G310" s="7"/>
      <c r="H310" s="8"/>
      <c r="I310" s="9"/>
      <c r="J310" s="10"/>
      <c r="K310" s="23"/>
      <c r="L310" s="5"/>
      <c r="M310" s="5"/>
      <c r="N310" s="5"/>
      <c r="Q310" s="38"/>
      <c r="R310" s="38"/>
      <c r="AMI310"/>
      <c r="AMJ310"/>
    </row>
    <row r="311" spans="2:1024" s="36" customFormat="1" x14ac:dyDescent="0.25">
      <c r="B311" s="5"/>
      <c r="C311" s="5"/>
      <c r="D311" s="5"/>
      <c r="E311" s="6"/>
      <c r="F311" s="9"/>
      <c r="G311" s="7"/>
      <c r="H311" s="8"/>
      <c r="I311" s="9"/>
      <c r="J311" s="10"/>
      <c r="K311" s="23"/>
      <c r="L311" s="5"/>
      <c r="M311" s="5"/>
      <c r="N311" s="5"/>
      <c r="Q311" s="38"/>
      <c r="R311" s="38"/>
      <c r="AMI311"/>
      <c r="AMJ311"/>
    </row>
    <row r="312" spans="2:1024" s="36" customFormat="1" x14ac:dyDescent="0.25">
      <c r="B312" s="5"/>
      <c r="C312" s="5"/>
      <c r="D312" s="5"/>
      <c r="E312" s="6"/>
      <c r="F312" s="9"/>
      <c r="G312" s="7"/>
      <c r="H312" s="8"/>
      <c r="I312" s="9"/>
      <c r="J312" s="10"/>
      <c r="K312" s="23"/>
      <c r="L312" s="5"/>
      <c r="M312" s="5"/>
      <c r="N312" s="5"/>
      <c r="Q312" s="38"/>
      <c r="R312" s="38"/>
      <c r="AMI312"/>
      <c r="AMJ312"/>
    </row>
    <row r="313" spans="2:1024" s="36" customFormat="1" x14ac:dyDescent="0.25">
      <c r="B313" s="5"/>
      <c r="C313" s="5"/>
      <c r="D313" s="5"/>
      <c r="E313" s="6"/>
      <c r="F313" s="9"/>
      <c r="G313" s="7"/>
      <c r="H313" s="8"/>
      <c r="I313" s="9"/>
      <c r="J313" s="10"/>
      <c r="K313" s="23"/>
      <c r="L313" s="5"/>
      <c r="M313" s="5"/>
      <c r="N313" s="5"/>
      <c r="Q313" s="38"/>
      <c r="R313" s="38"/>
      <c r="AMI313"/>
      <c r="AMJ313"/>
    </row>
    <row r="314" spans="2:1024" s="36" customFormat="1" x14ac:dyDescent="0.25">
      <c r="B314" s="5"/>
      <c r="C314" s="5"/>
      <c r="D314" s="5"/>
      <c r="E314" s="6"/>
      <c r="F314" s="5"/>
      <c r="G314" s="7"/>
      <c r="H314" s="8"/>
      <c r="I314" s="9"/>
      <c r="J314" s="10"/>
      <c r="K314" s="11"/>
      <c r="L314" s="11"/>
      <c r="M314" s="11"/>
      <c r="N314" s="11"/>
      <c r="Q314" s="38"/>
      <c r="R314" s="38"/>
      <c r="AMI314"/>
      <c r="AMJ314"/>
    </row>
    <row r="315" spans="2:1024" s="36" customFormat="1" x14ac:dyDescent="0.25">
      <c r="B315" s="5"/>
      <c r="C315" s="5"/>
      <c r="D315" s="5"/>
      <c r="E315" s="6"/>
      <c r="F315" s="5"/>
      <c r="G315" s="7"/>
      <c r="H315" s="8"/>
      <c r="I315" s="9"/>
      <c r="J315" s="10"/>
      <c r="K315" s="11"/>
      <c r="L315" s="11"/>
      <c r="M315" s="11"/>
      <c r="N315" s="11"/>
      <c r="Q315" s="38"/>
      <c r="R315" s="38"/>
      <c r="AMI315"/>
      <c r="AMJ315"/>
    </row>
    <row r="316" spans="2:1024" s="36" customFormat="1" x14ac:dyDescent="0.25">
      <c r="B316" s="5"/>
      <c r="C316" s="5"/>
      <c r="D316" s="5"/>
      <c r="E316" s="6"/>
      <c r="F316" s="5"/>
      <c r="G316" s="7"/>
      <c r="H316" s="8"/>
      <c r="I316" s="9"/>
      <c r="J316" s="10"/>
      <c r="K316" s="11"/>
      <c r="L316" s="11"/>
      <c r="M316" s="11"/>
      <c r="N316" s="11"/>
      <c r="Q316" s="38"/>
      <c r="R316" s="38"/>
      <c r="AMI316"/>
      <c r="AMJ316"/>
    </row>
    <row r="317" spans="2:1024" s="36" customFormat="1" x14ac:dyDescent="0.25">
      <c r="B317" s="5"/>
      <c r="C317" s="5"/>
      <c r="D317" s="5"/>
      <c r="E317" s="6"/>
      <c r="F317" s="5"/>
      <c r="G317" s="7"/>
      <c r="H317" s="8"/>
      <c r="I317" s="9"/>
      <c r="J317" s="10"/>
      <c r="K317" s="11"/>
      <c r="L317" s="11"/>
      <c r="M317" s="11"/>
      <c r="N317" s="11"/>
      <c r="Q317" s="38"/>
      <c r="R317" s="38"/>
      <c r="AMI317"/>
      <c r="AMJ317"/>
    </row>
    <row r="318" spans="2:1024" s="36" customFormat="1" x14ac:dyDescent="0.25">
      <c r="B318" s="5"/>
      <c r="C318" s="5"/>
      <c r="D318" s="5"/>
      <c r="E318" s="6"/>
      <c r="F318" s="5"/>
      <c r="G318" s="7"/>
      <c r="H318" s="8"/>
      <c r="I318" s="9"/>
      <c r="J318" s="10"/>
      <c r="K318" s="11"/>
      <c r="L318" s="11"/>
      <c r="M318" s="11"/>
      <c r="N318" s="11"/>
      <c r="Q318" s="38"/>
      <c r="R318" s="38"/>
      <c r="AMI318"/>
      <c r="AMJ318"/>
    </row>
    <row r="319" spans="2:1024" s="36" customFormat="1" x14ac:dyDescent="0.25">
      <c r="B319" s="5"/>
      <c r="C319" s="5"/>
      <c r="D319" s="5"/>
      <c r="E319" s="6"/>
      <c r="F319" s="5"/>
      <c r="G319" s="7"/>
      <c r="H319" s="8"/>
      <c r="I319" s="9"/>
      <c r="J319" s="10"/>
      <c r="K319" s="11"/>
      <c r="L319" s="11"/>
      <c r="M319" s="11"/>
      <c r="N319" s="11"/>
      <c r="Q319" s="38"/>
      <c r="R319" s="38"/>
      <c r="AMI319"/>
      <c r="AMJ319"/>
    </row>
    <row r="320" spans="2:1024" s="36" customFormat="1" x14ac:dyDescent="0.25">
      <c r="B320" s="5"/>
      <c r="C320" s="5"/>
      <c r="D320" s="5"/>
      <c r="E320" s="6"/>
      <c r="F320" s="5"/>
      <c r="G320" s="7"/>
      <c r="H320" s="8"/>
      <c r="I320" s="9"/>
      <c r="J320" s="10"/>
      <c r="K320" s="11"/>
      <c r="L320" s="11"/>
      <c r="M320" s="11"/>
      <c r="N320" s="11"/>
      <c r="Q320" s="38"/>
      <c r="R320" s="38"/>
      <c r="AMI320"/>
      <c r="AMJ320"/>
    </row>
    <row r="321" spans="2:1024" s="36" customFormat="1" x14ac:dyDescent="0.25">
      <c r="B321" s="5"/>
      <c r="C321" s="5"/>
      <c r="D321" s="5"/>
      <c r="E321" s="6"/>
      <c r="F321" s="5"/>
      <c r="G321" s="7"/>
      <c r="H321" s="8"/>
      <c r="I321" s="9"/>
      <c r="J321" s="10"/>
      <c r="K321" s="11"/>
      <c r="L321" s="11"/>
      <c r="M321" s="11"/>
      <c r="N321" s="11"/>
      <c r="Q321" s="38"/>
      <c r="R321" s="38"/>
      <c r="AMI321"/>
      <c r="AMJ321"/>
    </row>
    <row r="322" spans="2:1024" s="36" customFormat="1" x14ac:dyDescent="0.25">
      <c r="B322" s="5"/>
      <c r="C322" s="5"/>
      <c r="D322" s="5"/>
      <c r="E322" s="6"/>
      <c r="F322" s="5"/>
      <c r="G322" s="7"/>
      <c r="H322" s="8"/>
      <c r="I322" s="9"/>
      <c r="J322" s="10"/>
      <c r="K322" s="11"/>
      <c r="L322" s="11"/>
      <c r="M322" s="11"/>
      <c r="N322" s="11"/>
      <c r="Q322" s="38"/>
      <c r="R322" s="38"/>
      <c r="AMI322"/>
      <c r="AMJ322"/>
    </row>
    <row r="323" spans="2:1024" s="36" customFormat="1" x14ac:dyDescent="0.25">
      <c r="B323" s="5"/>
      <c r="C323" s="5"/>
      <c r="D323" s="5"/>
      <c r="E323" s="6"/>
      <c r="F323" s="5"/>
      <c r="G323" s="7"/>
      <c r="H323" s="8"/>
      <c r="I323" s="9"/>
      <c r="J323" s="10"/>
      <c r="K323" s="11"/>
      <c r="L323" s="11"/>
      <c r="M323" s="11"/>
      <c r="N323" s="11"/>
      <c r="Q323" s="38"/>
      <c r="R323" s="38"/>
      <c r="AMI323"/>
      <c r="AMJ323"/>
    </row>
    <row r="324" spans="2:1024" s="36" customFormat="1" x14ac:dyDescent="0.25">
      <c r="B324" s="5"/>
      <c r="C324" s="5"/>
      <c r="D324" s="5"/>
      <c r="E324" s="6"/>
      <c r="F324" s="5"/>
      <c r="G324" s="7"/>
      <c r="H324" s="8"/>
      <c r="I324" s="9"/>
      <c r="J324" s="10"/>
      <c r="K324" s="11"/>
      <c r="L324" s="11"/>
      <c r="M324" s="11"/>
      <c r="N324" s="11"/>
      <c r="Q324" s="38"/>
      <c r="R324" s="38"/>
      <c r="AMI324"/>
      <c r="AMJ324"/>
    </row>
    <row r="325" spans="2:1024" s="36" customFormat="1" x14ac:dyDescent="0.25">
      <c r="B325" s="5"/>
      <c r="C325" s="5"/>
      <c r="D325" s="5"/>
      <c r="E325" s="6"/>
      <c r="F325" s="5"/>
      <c r="G325" s="7"/>
      <c r="H325" s="8"/>
      <c r="I325" s="9"/>
      <c r="J325" s="10"/>
      <c r="K325" s="11"/>
      <c r="L325" s="11"/>
      <c r="M325" s="11"/>
      <c r="N325" s="11"/>
      <c r="Q325" s="38"/>
      <c r="R325" s="38"/>
      <c r="AMI325"/>
      <c r="AMJ325"/>
    </row>
    <row r="326" spans="2:1024" s="36" customFormat="1" x14ac:dyDescent="0.25">
      <c r="B326" s="5"/>
      <c r="C326" s="5"/>
      <c r="D326" s="5"/>
      <c r="E326" s="6"/>
      <c r="F326" s="5"/>
      <c r="G326" s="7"/>
      <c r="H326" s="8"/>
      <c r="I326" s="9"/>
      <c r="J326" s="10"/>
      <c r="K326" s="11"/>
      <c r="L326" s="11"/>
      <c r="M326" s="11"/>
      <c r="N326" s="11"/>
      <c r="Q326" s="38"/>
      <c r="R326" s="38"/>
      <c r="AMI326"/>
      <c r="AMJ326"/>
    </row>
    <row r="327" spans="2:1024" s="36" customFormat="1" x14ac:dyDescent="0.25">
      <c r="B327" s="5"/>
      <c r="C327" s="5"/>
      <c r="D327" s="5"/>
      <c r="E327" s="6"/>
      <c r="F327" s="5"/>
      <c r="G327" s="7"/>
      <c r="H327" s="8"/>
      <c r="I327" s="9"/>
      <c r="J327" s="10"/>
      <c r="K327" s="11"/>
      <c r="L327" s="11"/>
      <c r="M327" s="11"/>
      <c r="N327" s="11"/>
      <c r="Q327" s="38"/>
      <c r="R327" s="38"/>
      <c r="AMI327"/>
      <c r="AMJ327"/>
    </row>
    <row r="328" spans="2:1024" s="36" customFormat="1" x14ac:dyDescent="0.25">
      <c r="B328" s="5"/>
      <c r="C328" s="5"/>
      <c r="D328" s="5"/>
      <c r="E328" s="6"/>
      <c r="F328" s="5"/>
      <c r="G328" s="7"/>
      <c r="H328" s="8"/>
      <c r="I328" s="9"/>
      <c r="J328" s="10"/>
      <c r="K328" s="11"/>
      <c r="L328" s="11"/>
      <c r="M328" s="11"/>
      <c r="N328" s="11"/>
      <c r="Q328" s="38"/>
      <c r="R328" s="38"/>
      <c r="AMI328"/>
      <c r="AMJ328"/>
    </row>
    <row r="329" spans="2:1024" s="36" customFormat="1" x14ac:dyDescent="0.25">
      <c r="B329" s="5"/>
      <c r="C329" s="5"/>
      <c r="D329" s="5"/>
      <c r="E329" s="6"/>
      <c r="F329" s="5"/>
      <c r="G329" s="7"/>
      <c r="H329" s="8"/>
      <c r="I329" s="9"/>
      <c r="J329" s="10"/>
      <c r="K329" s="11"/>
      <c r="L329" s="11"/>
      <c r="M329" s="11"/>
      <c r="N329" s="11"/>
      <c r="Q329" s="38"/>
      <c r="R329" s="38"/>
      <c r="AMI329"/>
      <c r="AMJ329"/>
    </row>
    <row r="330" spans="2:1024" s="36" customFormat="1" x14ac:dyDescent="0.25">
      <c r="B330" s="5"/>
      <c r="C330" s="5"/>
      <c r="D330" s="5"/>
      <c r="E330" s="6"/>
      <c r="F330" s="5"/>
      <c r="G330" s="7"/>
      <c r="H330" s="8"/>
      <c r="I330" s="9"/>
      <c r="J330" s="10"/>
      <c r="K330" s="11"/>
      <c r="L330" s="11"/>
      <c r="M330" s="11"/>
      <c r="N330" s="11"/>
      <c r="Q330" s="38"/>
      <c r="R330" s="38"/>
      <c r="AMI330"/>
      <c r="AMJ330"/>
    </row>
    <row r="331" spans="2:1024" s="36" customFormat="1" x14ac:dyDescent="0.25">
      <c r="B331" s="5"/>
      <c r="C331" s="5"/>
      <c r="D331" s="5"/>
      <c r="E331" s="6"/>
      <c r="F331" s="5"/>
      <c r="G331" s="7"/>
      <c r="H331" s="8"/>
      <c r="I331" s="9"/>
      <c r="J331" s="10"/>
      <c r="K331" s="11"/>
      <c r="L331" s="11"/>
      <c r="M331" s="11"/>
      <c r="N331" s="11"/>
      <c r="Q331" s="38"/>
      <c r="R331" s="38"/>
      <c r="AMI331"/>
      <c r="AMJ331"/>
    </row>
    <row r="332" spans="2:1024" s="36" customFormat="1" x14ac:dyDescent="0.25">
      <c r="B332" s="5"/>
      <c r="C332" s="5"/>
      <c r="D332" s="5"/>
      <c r="E332" s="6"/>
      <c r="F332" s="5"/>
      <c r="G332" s="7"/>
      <c r="H332" s="8"/>
      <c r="I332" s="9"/>
      <c r="J332" s="10"/>
      <c r="K332" s="11"/>
      <c r="L332" s="11"/>
      <c r="M332" s="11"/>
      <c r="N332" s="11"/>
      <c r="Q332" s="38"/>
      <c r="R332" s="38"/>
      <c r="AMI332"/>
      <c r="AMJ332"/>
    </row>
    <row r="333" spans="2:1024" s="36" customFormat="1" x14ac:dyDescent="0.25">
      <c r="B333" s="5"/>
      <c r="C333" s="5"/>
      <c r="D333" s="5"/>
      <c r="E333" s="6"/>
      <c r="F333" s="5"/>
      <c r="G333" s="7"/>
      <c r="H333" s="8"/>
      <c r="I333" s="9"/>
      <c r="J333" s="10"/>
      <c r="K333" s="11"/>
      <c r="L333" s="11"/>
      <c r="M333" s="11"/>
      <c r="N333" s="11"/>
      <c r="Q333" s="38"/>
      <c r="R333" s="38"/>
      <c r="AMI333"/>
      <c r="AMJ333"/>
    </row>
    <row r="334" spans="2:1024" s="36" customFormat="1" x14ac:dyDescent="0.25">
      <c r="B334" s="5"/>
      <c r="C334" s="5"/>
      <c r="D334" s="5"/>
      <c r="E334" s="6"/>
      <c r="F334" s="5"/>
      <c r="G334" s="7"/>
      <c r="H334" s="8"/>
      <c r="I334" s="9"/>
      <c r="J334" s="10"/>
      <c r="K334" s="11"/>
      <c r="L334" s="11"/>
      <c r="M334" s="11"/>
      <c r="N334" s="11"/>
      <c r="Q334" s="38"/>
      <c r="R334" s="38"/>
      <c r="AMI334"/>
      <c r="AMJ334"/>
    </row>
    <row r="335" spans="2:1024" s="36" customFormat="1" x14ac:dyDescent="0.25">
      <c r="B335" s="5"/>
      <c r="C335" s="5"/>
      <c r="D335" s="5"/>
      <c r="E335" s="6"/>
      <c r="F335" s="5"/>
      <c r="G335" s="7"/>
      <c r="H335" s="8"/>
      <c r="I335" s="9"/>
      <c r="J335" s="10"/>
      <c r="K335" s="11"/>
      <c r="L335" s="11"/>
      <c r="M335" s="11"/>
      <c r="N335" s="11"/>
      <c r="Q335" s="38"/>
      <c r="R335" s="38"/>
      <c r="AMI335"/>
      <c r="AMJ335"/>
    </row>
    <row r="336" spans="2:1024" s="36" customFormat="1" x14ac:dyDescent="0.25">
      <c r="B336" s="5"/>
      <c r="C336" s="5"/>
      <c r="D336" s="5"/>
      <c r="E336" s="6"/>
      <c r="F336" s="5"/>
      <c r="G336" s="7"/>
      <c r="H336" s="8"/>
      <c r="I336" s="9"/>
      <c r="J336" s="10"/>
      <c r="K336" s="11"/>
      <c r="L336" s="11"/>
      <c r="M336" s="11"/>
      <c r="N336" s="11"/>
      <c r="Q336" s="38"/>
      <c r="R336" s="38"/>
      <c r="AMI336"/>
      <c r="AMJ336"/>
    </row>
    <row r="337" spans="2:1024" s="36" customFormat="1" x14ac:dyDescent="0.25">
      <c r="B337" s="5"/>
      <c r="C337" s="5"/>
      <c r="D337" s="5"/>
      <c r="E337" s="6"/>
      <c r="F337" s="5"/>
      <c r="G337" s="7"/>
      <c r="H337" s="8"/>
      <c r="I337" s="9"/>
      <c r="J337" s="10"/>
      <c r="K337" s="11"/>
      <c r="L337" s="11"/>
      <c r="M337" s="11"/>
      <c r="N337" s="11"/>
      <c r="Q337" s="38"/>
      <c r="R337" s="38"/>
      <c r="AMI337"/>
      <c r="AMJ337"/>
    </row>
    <row r="338" spans="2:1024" s="36" customFormat="1" x14ac:dyDescent="0.25">
      <c r="B338" s="5"/>
      <c r="C338" s="5"/>
      <c r="D338" s="5"/>
      <c r="E338" s="6"/>
      <c r="F338" s="5"/>
      <c r="G338" s="7"/>
      <c r="H338" s="8"/>
      <c r="I338" s="9"/>
      <c r="J338" s="10"/>
      <c r="K338" s="11"/>
      <c r="L338" s="11"/>
      <c r="M338" s="11"/>
      <c r="N338" s="11"/>
      <c r="Q338" s="38"/>
      <c r="R338" s="38"/>
      <c r="AMI338"/>
      <c r="AMJ338"/>
    </row>
    <row r="339" spans="2:1024" s="36" customFormat="1" x14ac:dyDescent="0.25">
      <c r="B339" s="5"/>
      <c r="C339" s="5"/>
      <c r="D339" s="5"/>
      <c r="E339" s="6"/>
      <c r="F339" s="5"/>
      <c r="G339" s="7"/>
      <c r="H339" s="8"/>
      <c r="I339" s="9"/>
      <c r="J339" s="10"/>
      <c r="K339" s="11"/>
      <c r="L339" s="11"/>
      <c r="M339" s="11"/>
      <c r="N339" s="11"/>
      <c r="Q339" s="38"/>
      <c r="R339" s="38"/>
      <c r="AMI339"/>
      <c r="AMJ339"/>
    </row>
    <row r="340" spans="2:1024" s="36" customFormat="1" x14ac:dyDescent="0.25">
      <c r="B340" s="5"/>
      <c r="C340" s="5"/>
      <c r="D340" s="5"/>
      <c r="E340" s="6"/>
      <c r="F340" s="5"/>
      <c r="G340" s="7"/>
      <c r="H340" s="8"/>
      <c r="I340" s="9"/>
      <c r="J340" s="10"/>
      <c r="K340" s="11"/>
      <c r="L340" s="11"/>
      <c r="M340" s="11"/>
      <c r="N340" s="11"/>
      <c r="Q340" s="38"/>
      <c r="R340" s="38"/>
      <c r="AMI340"/>
      <c r="AMJ340"/>
    </row>
    <row r="341" spans="2:1024" s="36" customFormat="1" x14ac:dyDescent="0.25">
      <c r="B341" s="5"/>
      <c r="C341" s="5"/>
      <c r="D341" s="5"/>
      <c r="E341" s="6"/>
      <c r="F341" s="5"/>
      <c r="G341" s="7"/>
      <c r="H341" s="8"/>
      <c r="I341" s="9"/>
      <c r="J341" s="10"/>
      <c r="K341" s="11"/>
      <c r="L341" s="11"/>
      <c r="M341" s="11"/>
      <c r="N341" s="11"/>
      <c r="Q341" s="38"/>
      <c r="R341" s="38"/>
      <c r="AMI341"/>
      <c r="AMJ341"/>
    </row>
    <row r="342" spans="2:1024" s="36" customFormat="1" x14ac:dyDescent="0.25">
      <c r="B342" s="5"/>
      <c r="C342" s="5"/>
      <c r="D342" s="5"/>
      <c r="E342" s="6"/>
      <c r="F342" s="5"/>
      <c r="G342" s="7"/>
      <c r="H342" s="8"/>
      <c r="I342" s="9"/>
      <c r="J342" s="10"/>
      <c r="K342" s="11"/>
      <c r="L342" s="11"/>
      <c r="M342" s="11"/>
      <c r="N342" s="11"/>
      <c r="Q342" s="38"/>
      <c r="R342" s="38"/>
      <c r="AMI342"/>
      <c r="AMJ342"/>
    </row>
    <row r="343" spans="2:1024" s="36" customFormat="1" x14ac:dyDescent="0.25">
      <c r="B343" s="5"/>
      <c r="C343" s="5"/>
      <c r="D343" s="5"/>
      <c r="E343" s="6"/>
      <c r="F343" s="5"/>
      <c r="G343" s="7"/>
      <c r="H343" s="8"/>
      <c r="I343" s="9"/>
      <c r="J343" s="10"/>
      <c r="K343" s="11"/>
      <c r="L343" s="11"/>
      <c r="M343" s="11"/>
      <c r="N343" s="11"/>
      <c r="Q343" s="38"/>
      <c r="R343" s="38"/>
      <c r="AMI343"/>
      <c r="AMJ343"/>
    </row>
    <row r="344" spans="2:1024" s="36" customFormat="1" x14ac:dyDescent="0.25">
      <c r="B344" s="5"/>
      <c r="C344" s="5"/>
      <c r="D344" s="5"/>
      <c r="E344" s="6"/>
      <c r="F344" s="5"/>
      <c r="G344" s="7"/>
      <c r="H344" s="8"/>
      <c r="I344" s="9"/>
      <c r="J344" s="10"/>
      <c r="K344" s="11"/>
      <c r="L344" s="11"/>
      <c r="M344" s="11"/>
      <c r="N344" s="11"/>
      <c r="Q344" s="38"/>
      <c r="R344" s="38"/>
      <c r="AMI344"/>
      <c r="AMJ344"/>
    </row>
    <row r="345" spans="2:1024" s="36" customFormat="1" x14ac:dyDescent="0.25">
      <c r="B345" s="5"/>
      <c r="C345" s="5"/>
      <c r="D345" s="5"/>
      <c r="E345" s="6"/>
      <c r="F345" s="5"/>
      <c r="G345" s="7"/>
      <c r="H345" s="8"/>
      <c r="I345" s="9"/>
      <c r="J345" s="10"/>
      <c r="K345" s="11"/>
      <c r="L345" s="11"/>
      <c r="M345" s="11"/>
      <c r="N345" s="11"/>
      <c r="Q345" s="38"/>
      <c r="R345" s="38"/>
      <c r="AMI345"/>
      <c r="AMJ345"/>
    </row>
    <row r="346" spans="2:1024" s="36" customFormat="1" x14ac:dyDescent="0.25">
      <c r="B346" s="5"/>
      <c r="C346" s="5"/>
      <c r="D346" s="5"/>
      <c r="E346" s="6"/>
      <c r="F346" s="5"/>
      <c r="G346" s="7"/>
      <c r="H346" s="8"/>
      <c r="I346" s="9"/>
      <c r="J346" s="10"/>
      <c r="K346" s="11"/>
      <c r="L346" s="11"/>
      <c r="M346" s="11"/>
      <c r="N346" s="11"/>
      <c r="Q346" s="38"/>
      <c r="R346" s="38"/>
      <c r="AMI346"/>
      <c r="AMJ346"/>
    </row>
    <row r="347" spans="2:1024" s="36" customFormat="1" x14ac:dyDescent="0.25">
      <c r="B347" s="5"/>
      <c r="C347" s="5"/>
      <c r="D347" s="5"/>
      <c r="E347" s="6"/>
      <c r="F347" s="5"/>
      <c r="G347" s="7"/>
      <c r="H347" s="8"/>
      <c r="I347" s="9"/>
      <c r="J347" s="10"/>
      <c r="K347" s="11"/>
      <c r="L347" s="11"/>
      <c r="M347" s="11"/>
      <c r="N347" s="11"/>
      <c r="Q347" s="38"/>
      <c r="R347" s="38"/>
      <c r="AMI347"/>
      <c r="AMJ347"/>
    </row>
    <row r="348" spans="2:1024" s="36" customFormat="1" x14ac:dyDescent="0.25">
      <c r="B348" s="5"/>
      <c r="C348" s="5"/>
      <c r="D348" s="5"/>
      <c r="E348" s="6"/>
      <c r="F348" s="5"/>
      <c r="G348" s="7"/>
      <c r="H348" s="8"/>
      <c r="I348" s="9"/>
      <c r="J348" s="10"/>
      <c r="K348" s="11"/>
      <c r="L348" s="11"/>
      <c r="M348" s="11"/>
      <c r="N348" s="11"/>
      <c r="Q348" s="38"/>
      <c r="R348" s="38"/>
      <c r="AMI348"/>
      <c r="AMJ348"/>
    </row>
    <row r="349" spans="2:1024" s="36" customFormat="1" x14ac:dyDescent="0.25">
      <c r="B349" s="5"/>
      <c r="C349" s="5"/>
      <c r="D349" s="5"/>
      <c r="E349" s="6"/>
      <c r="F349" s="5"/>
      <c r="G349" s="7"/>
      <c r="H349" s="8"/>
      <c r="I349" s="9"/>
      <c r="J349" s="10"/>
      <c r="K349" s="11"/>
      <c r="L349" s="11"/>
      <c r="M349" s="11"/>
      <c r="N349" s="11"/>
      <c r="Q349" s="38"/>
      <c r="R349" s="38"/>
      <c r="AMI349"/>
      <c r="AMJ349"/>
    </row>
    <row r="350" spans="2:1024" s="36" customFormat="1" x14ac:dyDescent="0.25">
      <c r="B350" s="5"/>
      <c r="C350" s="5"/>
      <c r="D350" s="5"/>
      <c r="E350" s="6"/>
      <c r="F350" s="5"/>
      <c r="G350" s="7"/>
      <c r="H350" s="8"/>
      <c r="I350" s="9"/>
      <c r="J350" s="10"/>
      <c r="K350" s="11"/>
      <c r="L350" s="11"/>
      <c r="M350" s="11"/>
      <c r="N350" s="11"/>
      <c r="Q350" s="38"/>
      <c r="R350" s="38"/>
      <c r="AMI350"/>
      <c r="AMJ350"/>
    </row>
    <row r="351" spans="2:1024" s="36" customFormat="1" x14ac:dyDescent="0.25">
      <c r="B351" s="5"/>
      <c r="C351" s="5"/>
      <c r="D351" s="5"/>
      <c r="E351" s="6"/>
      <c r="F351" s="5"/>
      <c r="G351" s="7"/>
      <c r="H351" s="8"/>
      <c r="I351" s="9"/>
      <c r="J351" s="10"/>
      <c r="K351" s="11"/>
      <c r="L351" s="11"/>
      <c r="M351" s="11"/>
      <c r="N351" s="11"/>
      <c r="Q351" s="38"/>
      <c r="R351" s="38"/>
      <c r="AMI351"/>
      <c r="AMJ351"/>
    </row>
    <row r="352" spans="2:1024" s="36" customFormat="1" x14ac:dyDescent="0.25">
      <c r="B352" s="5"/>
      <c r="C352" s="5"/>
      <c r="D352" s="5"/>
      <c r="E352" s="6"/>
      <c r="F352" s="5"/>
      <c r="G352" s="7"/>
      <c r="H352" s="8"/>
      <c r="I352" s="9"/>
      <c r="J352" s="10"/>
      <c r="K352" s="11"/>
      <c r="L352" s="11"/>
      <c r="M352" s="11"/>
      <c r="N352" s="11"/>
      <c r="Q352" s="38"/>
      <c r="R352" s="38"/>
      <c r="AMI352"/>
      <c r="AMJ352"/>
    </row>
    <row r="353" spans="2:1024" s="36" customFormat="1" x14ac:dyDescent="0.25">
      <c r="B353" s="5"/>
      <c r="C353" s="5"/>
      <c r="D353" s="5"/>
      <c r="E353" s="6"/>
      <c r="F353" s="5"/>
      <c r="G353" s="7"/>
      <c r="H353" s="8"/>
      <c r="I353" s="9"/>
      <c r="J353" s="10"/>
      <c r="K353" s="11"/>
      <c r="L353" s="11"/>
      <c r="M353" s="11"/>
      <c r="N353" s="11"/>
      <c r="Q353" s="38"/>
      <c r="R353" s="38"/>
      <c r="AMI353"/>
      <c r="AMJ353"/>
    </row>
    <row r="354" spans="2:1024" s="36" customFormat="1" x14ac:dyDescent="0.25">
      <c r="B354" s="5"/>
      <c r="C354" s="5"/>
      <c r="D354" s="5"/>
      <c r="E354" s="6"/>
      <c r="F354" s="5"/>
      <c r="G354" s="7"/>
      <c r="H354" s="8"/>
      <c r="I354" s="9"/>
      <c r="J354" s="10"/>
      <c r="K354" s="11"/>
      <c r="L354" s="11"/>
      <c r="M354" s="11"/>
      <c r="N354" s="11"/>
      <c r="Q354" s="38"/>
      <c r="R354" s="38"/>
      <c r="AMI354"/>
      <c r="AMJ354"/>
    </row>
    <row r="355" spans="2:1024" s="36" customFormat="1" x14ac:dyDescent="0.25">
      <c r="B355" s="5"/>
      <c r="C355" s="5"/>
      <c r="D355" s="5"/>
      <c r="E355" s="6"/>
      <c r="F355" s="5"/>
      <c r="G355" s="7"/>
      <c r="H355" s="8"/>
      <c r="I355" s="9"/>
      <c r="J355" s="10"/>
      <c r="K355" s="11"/>
      <c r="L355" s="11"/>
      <c r="M355" s="11"/>
      <c r="N355" s="11"/>
      <c r="Q355" s="38"/>
      <c r="R355" s="38"/>
      <c r="AMI355"/>
      <c r="AMJ355"/>
    </row>
    <row r="356" spans="2:1024" s="36" customFormat="1" x14ac:dyDescent="0.25">
      <c r="B356" s="5"/>
      <c r="C356" s="5"/>
      <c r="D356" s="5"/>
      <c r="E356" s="6"/>
      <c r="F356" s="5"/>
      <c r="G356" s="7"/>
      <c r="H356" s="8"/>
      <c r="I356" s="9"/>
      <c r="J356" s="10"/>
      <c r="K356" s="11"/>
      <c r="L356" s="11"/>
      <c r="M356" s="11"/>
      <c r="N356" s="11"/>
      <c r="Q356" s="38"/>
      <c r="R356" s="38"/>
      <c r="AMI356"/>
      <c r="AMJ356"/>
    </row>
    <row r="357" spans="2:1024" s="36" customFormat="1" x14ac:dyDescent="0.25">
      <c r="B357" s="5"/>
      <c r="C357" s="5"/>
      <c r="D357" s="5"/>
      <c r="E357" s="6"/>
      <c r="F357" s="5"/>
      <c r="G357" s="7"/>
      <c r="H357" s="8"/>
      <c r="I357" s="9"/>
      <c r="J357" s="10"/>
      <c r="K357" s="11"/>
      <c r="L357" s="11"/>
      <c r="M357" s="11"/>
      <c r="N357" s="11"/>
      <c r="Q357" s="38"/>
      <c r="R357" s="38"/>
      <c r="AMI357"/>
      <c r="AMJ357"/>
    </row>
    <row r="358" spans="2:1024" s="36" customFormat="1" x14ac:dyDescent="0.25">
      <c r="B358" s="5"/>
      <c r="C358" s="5"/>
      <c r="D358" s="5"/>
      <c r="E358" s="6"/>
      <c r="F358" s="5"/>
      <c r="G358" s="7"/>
      <c r="H358" s="8"/>
      <c r="I358" s="9"/>
      <c r="J358" s="10"/>
      <c r="K358" s="11"/>
      <c r="L358" s="11"/>
      <c r="M358" s="11"/>
      <c r="N358" s="11"/>
      <c r="Q358" s="38"/>
      <c r="R358" s="38"/>
      <c r="AMI358"/>
      <c r="AMJ358"/>
    </row>
    <row r="359" spans="2:1024" s="36" customFormat="1" x14ac:dyDescent="0.25">
      <c r="B359" s="5"/>
      <c r="C359" s="5"/>
      <c r="D359" s="5"/>
      <c r="E359" s="6"/>
      <c r="F359" s="5"/>
      <c r="G359" s="7"/>
      <c r="H359" s="8"/>
      <c r="I359" s="9"/>
      <c r="J359" s="10"/>
      <c r="K359" s="11"/>
      <c r="L359" s="11"/>
      <c r="M359" s="11"/>
      <c r="N359" s="11"/>
      <c r="Q359" s="38"/>
      <c r="R359" s="38"/>
      <c r="AMI359"/>
      <c r="AMJ359"/>
    </row>
    <row r="360" spans="2:1024" s="36" customFormat="1" x14ac:dyDescent="0.25">
      <c r="B360" s="5"/>
      <c r="C360" s="5"/>
      <c r="D360" s="5"/>
      <c r="E360" s="6"/>
      <c r="F360" s="5"/>
      <c r="G360" s="7"/>
      <c r="H360" s="8"/>
      <c r="I360" s="9"/>
      <c r="J360" s="10"/>
      <c r="K360" s="11"/>
      <c r="L360" s="11"/>
      <c r="M360" s="11"/>
      <c r="N360" s="11"/>
      <c r="Q360" s="38"/>
      <c r="R360" s="38"/>
      <c r="AMI360"/>
      <c r="AMJ360"/>
    </row>
    <row r="361" spans="2:1024" s="36" customFormat="1" x14ac:dyDescent="0.25">
      <c r="B361" s="5"/>
      <c r="C361" s="5"/>
      <c r="D361" s="5"/>
      <c r="E361" s="6"/>
      <c r="F361" s="5"/>
      <c r="G361" s="7"/>
      <c r="H361" s="8"/>
      <c r="I361" s="9"/>
      <c r="J361" s="10"/>
      <c r="K361" s="11"/>
      <c r="L361" s="11"/>
      <c r="M361" s="11"/>
      <c r="N361" s="11"/>
      <c r="Q361" s="38"/>
      <c r="R361" s="38"/>
      <c r="AMI361"/>
      <c r="AMJ361"/>
    </row>
    <row r="362" spans="2:1024" s="36" customFormat="1" x14ac:dyDescent="0.25">
      <c r="B362" s="5"/>
      <c r="C362" s="5"/>
      <c r="D362" s="5"/>
      <c r="E362" s="6"/>
      <c r="F362" s="5"/>
      <c r="G362" s="7"/>
      <c r="H362" s="8"/>
      <c r="I362" s="9"/>
      <c r="J362" s="10"/>
      <c r="K362" s="11"/>
      <c r="L362" s="11"/>
      <c r="M362" s="11"/>
      <c r="N362" s="11"/>
      <c r="Q362" s="38"/>
      <c r="R362" s="38"/>
      <c r="AMI362"/>
      <c r="AMJ362"/>
    </row>
    <row r="363" spans="2:1024" s="36" customFormat="1" x14ac:dyDescent="0.25">
      <c r="B363" s="5"/>
      <c r="C363" s="5"/>
      <c r="D363" s="5"/>
      <c r="E363" s="6"/>
      <c r="F363" s="5"/>
      <c r="G363" s="7"/>
      <c r="H363" s="8"/>
      <c r="I363" s="9"/>
      <c r="J363" s="10"/>
      <c r="K363" s="11"/>
      <c r="L363" s="11"/>
      <c r="M363" s="11"/>
      <c r="N363" s="11"/>
      <c r="Q363" s="38"/>
      <c r="R363" s="38"/>
      <c r="AMI363"/>
      <c r="AMJ363"/>
    </row>
    <row r="364" spans="2:1024" s="36" customFormat="1" x14ac:dyDescent="0.25">
      <c r="B364" s="5"/>
      <c r="C364" s="5"/>
      <c r="D364" s="5"/>
      <c r="E364" s="6"/>
      <c r="F364" s="5"/>
      <c r="G364" s="7"/>
      <c r="H364" s="8"/>
      <c r="I364" s="9"/>
      <c r="J364" s="10"/>
      <c r="K364" s="11"/>
      <c r="L364" s="11"/>
      <c r="M364" s="11"/>
      <c r="N364" s="11"/>
      <c r="Q364" s="38"/>
      <c r="R364" s="38"/>
      <c r="AMI364"/>
      <c r="AMJ364"/>
    </row>
    <row r="365" spans="2:1024" s="36" customFormat="1" x14ac:dyDescent="0.25">
      <c r="B365" s="5"/>
      <c r="C365" s="5"/>
      <c r="D365" s="5"/>
      <c r="E365" s="6"/>
      <c r="F365" s="5"/>
      <c r="G365" s="7"/>
      <c r="H365" s="8"/>
      <c r="I365" s="9"/>
      <c r="J365" s="10"/>
      <c r="K365" s="11"/>
      <c r="L365" s="11"/>
      <c r="M365" s="11"/>
      <c r="N365" s="11"/>
      <c r="Q365" s="38"/>
      <c r="R365" s="38"/>
      <c r="AMI365"/>
      <c r="AMJ365"/>
    </row>
    <row r="366" spans="2:1024" s="36" customFormat="1" x14ac:dyDescent="0.25">
      <c r="B366" s="5"/>
      <c r="C366" s="5"/>
      <c r="D366" s="5"/>
      <c r="E366" s="6"/>
      <c r="F366" s="5"/>
      <c r="G366" s="7"/>
      <c r="H366" s="8"/>
      <c r="I366" s="9"/>
      <c r="J366" s="10"/>
      <c r="K366" s="11"/>
      <c r="L366" s="11"/>
      <c r="M366" s="11"/>
      <c r="N366" s="11"/>
      <c r="Q366" s="38"/>
      <c r="R366" s="38"/>
      <c r="AMI366"/>
      <c r="AMJ366"/>
    </row>
    <row r="367" spans="2:1024" s="36" customFormat="1" x14ac:dyDescent="0.25">
      <c r="B367" s="5"/>
      <c r="C367" s="5"/>
      <c r="D367" s="5"/>
      <c r="E367" s="6"/>
      <c r="F367" s="5"/>
      <c r="G367" s="7"/>
      <c r="H367" s="8"/>
      <c r="I367" s="9"/>
      <c r="J367" s="10"/>
      <c r="K367" s="11"/>
      <c r="L367" s="11"/>
      <c r="M367" s="11"/>
      <c r="N367" s="11"/>
      <c r="Q367" s="38"/>
      <c r="R367" s="38"/>
      <c r="AMI367"/>
      <c r="AMJ367"/>
    </row>
    <row r="368" spans="2:1024" s="36" customFormat="1" x14ac:dyDescent="0.25">
      <c r="B368" s="5"/>
      <c r="C368" s="5"/>
      <c r="D368" s="5"/>
      <c r="E368" s="6"/>
      <c r="F368" s="5"/>
      <c r="G368" s="7"/>
      <c r="H368" s="8"/>
      <c r="I368" s="9"/>
      <c r="J368" s="10"/>
      <c r="K368" s="11"/>
      <c r="L368" s="11"/>
      <c r="M368" s="11"/>
      <c r="N368" s="11"/>
      <c r="Q368" s="38"/>
      <c r="R368" s="38"/>
      <c r="AMI368"/>
      <c r="AMJ368"/>
    </row>
    <row r="369" spans="2:1024" s="36" customFormat="1" x14ac:dyDescent="0.25">
      <c r="B369" s="5"/>
      <c r="C369" s="5"/>
      <c r="D369" s="5"/>
      <c r="E369" s="6"/>
      <c r="F369" s="5"/>
      <c r="G369" s="7"/>
      <c r="H369" s="8"/>
      <c r="I369" s="9"/>
      <c r="J369" s="10"/>
      <c r="K369" s="11"/>
      <c r="L369" s="11"/>
      <c r="M369" s="11"/>
      <c r="N369" s="11"/>
      <c r="Q369" s="38"/>
      <c r="R369" s="38"/>
      <c r="AMI369"/>
      <c r="AMJ369"/>
    </row>
    <row r="370" spans="2:1024" s="36" customFormat="1" x14ac:dyDescent="0.25">
      <c r="B370" s="5"/>
      <c r="C370" s="5"/>
      <c r="D370" s="5"/>
      <c r="E370" s="6"/>
      <c r="F370" s="5"/>
      <c r="G370" s="7"/>
      <c r="H370" s="8"/>
      <c r="I370" s="9"/>
      <c r="J370" s="10"/>
      <c r="K370" s="11"/>
      <c r="L370" s="11"/>
      <c r="M370" s="11"/>
      <c r="N370" s="11"/>
      <c r="Q370" s="38"/>
      <c r="R370" s="38"/>
      <c r="AMI370"/>
      <c r="AMJ370"/>
    </row>
    <row r="371" spans="2:1024" s="36" customFormat="1" x14ac:dyDescent="0.25">
      <c r="B371" s="5"/>
      <c r="C371" s="5"/>
      <c r="D371" s="5"/>
      <c r="E371" s="6"/>
      <c r="F371" s="5"/>
      <c r="G371" s="7"/>
      <c r="H371" s="8"/>
      <c r="I371" s="9"/>
      <c r="J371" s="10"/>
      <c r="K371" s="11"/>
      <c r="L371" s="11"/>
      <c r="M371" s="11"/>
      <c r="N371" s="11"/>
      <c r="Q371" s="38"/>
      <c r="R371" s="38"/>
      <c r="AMI371"/>
      <c r="AMJ371"/>
    </row>
    <row r="372" spans="2:1024" s="36" customFormat="1" x14ac:dyDescent="0.25">
      <c r="B372" s="5"/>
      <c r="C372" s="5"/>
      <c r="D372" s="5"/>
      <c r="E372" s="6"/>
      <c r="F372" s="5"/>
      <c r="G372" s="7"/>
      <c r="H372" s="8"/>
      <c r="I372" s="9"/>
      <c r="J372" s="10"/>
      <c r="K372" s="11"/>
      <c r="L372" s="11"/>
      <c r="M372" s="11"/>
      <c r="N372" s="11"/>
      <c r="Q372" s="38"/>
      <c r="R372" s="38"/>
      <c r="AMI372"/>
      <c r="AMJ372"/>
    </row>
    <row r="373" spans="2:1024" s="36" customFormat="1" x14ac:dyDescent="0.25">
      <c r="B373" s="5"/>
      <c r="C373" s="5"/>
      <c r="D373" s="5"/>
      <c r="E373" s="6"/>
      <c r="F373" s="5"/>
      <c r="G373" s="7"/>
      <c r="H373" s="8"/>
      <c r="I373" s="9"/>
      <c r="J373" s="10"/>
      <c r="K373" s="11"/>
      <c r="L373" s="11"/>
      <c r="M373" s="11"/>
      <c r="N373" s="11"/>
      <c r="Q373" s="38"/>
      <c r="R373" s="38"/>
      <c r="AMI373"/>
      <c r="AMJ373"/>
    </row>
    <row r="374" spans="2:1024" s="36" customFormat="1" x14ac:dyDescent="0.25">
      <c r="B374" s="5"/>
      <c r="C374" s="5"/>
      <c r="D374" s="5"/>
      <c r="E374" s="6"/>
      <c r="F374" s="5"/>
      <c r="G374" s="7"/>
      <c r="H374" s="8"/>
      <c r="I374" s="9"/>
      <c r="J374" s="10"/>
      <c r="K374" s="11"/>
      <c r="L374" s="11"/>
      <c r="M374" s="11"/>
      <c r="N374" s="11"/>
      <c r="Q374" s="38"/>
      <c r="R374" s="38"/>
      <c r="AMI374"/>
      <c r="AMJ374"/>
    </row>
    <row r="375" spans="2:1024" s="36" customFormat="1" x14ac:dyDescent="0.25">
      <c r="B375" s="5"/>
      <c r="C375" s="5"/>
      <c r="D375" s="5"/>
      <c r="E375" s="6"/>
      <c r="F375" s="5"/>
      <c r="G375" s="7"/>
      <c r="H375" s="8"/>
      <c r="I375" s="9"/>
      <c r="J375" s="10"/>
      <c r="K375" s="11"/>
      <c r="L375" s="11"/>
      <c r="M375" s="11"/>
      <c r="N375" s="11"/>
      <c r="Q375" s="38"/>
      <c r="R375" s="38"/>
      <c r="AMI375"/>
      <c r="AMJ375"/>
    </row>
    <row r="376" spans="2:1024" s="36" customFormat="1" x14ac:dyDescent="0.25">
      <c r="B376" s="5"/>
      <c r="C376" s="5"/>
      <c r="D376" s="5"/>
      <c r="E376" s="6"/>
      <c r="F376" s="5"/>
      <c r="G376" s="7"/>
      <c r="H376" s="8"/>
      <c r="I376" s="9"/>
      <c r="J376" s="10"/>
      <c r="K376" s="11"/>
      <c r="L376" s="11"/>
      <c r="M376" s="11"/>
      <c r="N376" s="11"/>
      <c r="Q376" s="38"/>
      <c r="R376" s="38"/>
      <c r="AMI376"/>
      <c r="AMJ376"/>
    </row>
    <row r="377" spans="2:1024" s="36" customFormat="1" x14ac:dyDescent="0.25">
      <c r="B377" s="5"/>
      <c r="C377" s="5"/>
      <c r="D377" s="5"/>
      <c r="E377" s="6"/>
      <c r="F377" s="5"/>
      <c r="G377" s="7"/>
      <c r="H377" s="8"/>
      <c r="I377" s="9"/>
      <c r="J377" s="10"/>
      <c r="K377" s="11"/>
      <c r="L377" s="11"/>
      <c r="M377" s="11"/>
      <c r="N377" s="11"/>
      <c r="Q377" s="38"/>
      <c r="R377" s="38"/>
      <c r="AMI377"/>
      <c r="AMJ377"/>
    </row>
    <row r="378" spans="2:1024" s="36" customFormat="1" x14ac:dyDescent="0.25">
      <c r="B378" s="5"/>
      <c r="C378" s="5"/>
      <c r="D378" s="5"/>
      <c r="E378" s="6"/>
      <c r="F378" s="5"/>
      <c r="G378" s="7"/>
      <c r="H378" s="8"/>
      <c r="I378" s="9"/>
      <c r="J378" s="10"/>
      <c r="K378" s="11"/>
      <c r="L378" s="11"/>
      <c r="M378" s="11"/>
      <c r="N378" s="11"/>
      <c r="Q378" s="38"/>
      <c r="R378" s="38"/>
      <c r="AMI378"/>
      <c r="AMJ378"/>
    </row>
    <row r="379" spans="2:1024" s="36" customFormat="1" x14ac:dyDescent="0.25">
      <c r="B379" s="5"/>
      <c r="C379" s="5"/>
      <c r="D379" s="5"/>
      <c r="E379" s="6"/>
      <c r="F379" s="5"/>
      <c r="G379" s="7"/>
      <c r="H379" s="8"/>
      <c r="I379" s="9"/>
      <c r="J379" s="10"/>
      <c r="K379" s="11"/>
      <c r="L379" s="11"/>
      <c r="M379" s="11"/>
      <c r="N379" s="11"/>
      <c r="Q379" s="38"/>
      <c r="R379" s="38"/>
      <c r="AMI379"/>
      <c r="AMJ379"/>
    </row>
    <row r="380" spans="2:1024" s="36" customFormat="1" x14ac:dyDescent="0.25">
      <c r="B380" s="5"/>
      <c r="C380" s="5"/>
      <c r="D380" s="5"/>
      <c r="E380" s="6"/>
      <c r="F380" s="5"/>
      <c r="G380" s="7"/>
      <c r="H380" s="8"/>
      <c r="I380" s="9"/>
      <c r="J380" s="10"/>
      <c r="K380" s="11"/>
      <c r="L380" s="11"/>
      <c r="M380" s="11"/>
      <c r="N380" s="11"/>
      <c r="Q380" s="38"/>
      <c r="R380" s="38"/>
      <c r="AMI380"/>
      <c r="AMJ380"/>
    </row>
    <row r="381" spans="2:1024" s="36" customFormat="1" x14ac:dyDescent="0.25">
      <c r="B381" s="5"/>
      <c r="C381" s="5"/>
      <c r="D381" s="5"/>
      <c r="E381" s="6"/>
      <c r="F381" s="5"/>
      <c r="G381" s="7"/>
      <c r="H381" s="8"/>
      <c r="I381" s="9"/>
      <c r="J381" s="10"/>
      <c r="K381" s="11"/>
      <c r="L381" s="11"/>
      <c r="M381" s="11"/>
      <c r="N381" s="11"/>
      <c r="Q381" s="38"/>
      <c r="R381" s="38"/>
      <c r="AMI381"/>
      <c r="AMJ381"/>
    </row>
    <row r="382" spans="2:1024" s="36" customFormat="1" x14ac:dyDescent="0.25">
      <c r="B382" s="5"/>
      <c r="C382" s="5"/>
      <c r="D382" s="5"/>
      <c r="E382" s="6"/>
      <c r="F382" s="5"/>
      <c r="G382" s="7"/>
      <c r="H382" s="8"/>
      <c r="I382" s="9"/>
      <c r="J382" s="10"/>
      <c r="K382" s="11"/>
      <c r="L382" s="11"/>
      <c r="M382" s="11"/>
      <c r="N382" s="11"/>
      <c r="Q382" s="38"/>
      <c r="R382" s="38"/>
      <c r="AMI382"/>
      <c r="AMJ382"/>
    </row>
    <row r="383" spans="2:1024" s="36" customFormat="1" x14ac:dyDescent="0.25">
      <c r="B383" s="5"/>
      <c r="C383" s="5"/>
      <c r="D383" s="5"/>
      <c r="E383" s="6"/>
      <c r="F383" s="5"/>
      <c r="G383" s="7"/>
      <c r="H383" s="8"/>
      <c r="I383" s="9"/>
      <c r="J383" s="10"/>
      <c r="K383" s="11"/>
      <c r="L383" s="11"/>
      <c r="M383" s="11"/>
      <c r="N383" s="11"/>
      <c r="Q383" s="38"/>
      <c r="R383" s="38"/>
      <c r="AMI383"/>
      <c r="AMJ383"/>
    </row>
    <row r="384" spans="2:1024" s="36" customFormat="1" x14ac:dyDescent="0.25">
      <c r="B384" s="5"/>
      <c r="C384" s="5"/>
      <c r="D384" s="5"/>
      <c r="E384" s="6"/>
      <c r="F384" s="5"/>
      <c r="G384" s="7"/>
      <c r="H384" s="8"/>
      <c r="I384" s="9"/>
      <c r="J384" s="10"/>
      <c r="K384" s="11"/>
      <c r="L384" s="11"/>
      <c r="M384" s="11"/>
      <c r="N384" s="11"/>
      <c r="Q384" s="38"/>
      <c r="R384" s="38"/>
      <c r="AMI384"/>
      <c r="AMJ384"/>
    </row>
    <row r="385" spans="2:1024" s="36" customFormat="1" x14ac:dyDescent="0.25">
      <c r="B385" s="5"/>
      <c r="C385" s="5"/>
      <c r="D385" s="5"/>
      <c r="E385" s="6"/>
      <c r="F385" s="5"/>
      <c r="G385" s="7"/>
      <c r="H385" s="8"/>
      <c r="I385" s="9"/>
      <c r="J385" s="10"/>
      <c r="K385" s="11"/>
      <c r="L385" s="11"/>
      <c r="M385" s="11"/>
      <c r="N385" s="11"/>
      <c r="Q385" s="38"/>
      <c r="R385" s="38"/>
      <c r="AMI385"/>
      <c r="AMJ385"/>
    </row>
    <row r="386" spans="2:1024" s="36" customFormat="1" x14ac:dyDescent="0.25">
      <c r="B386" s="5"/>
      <c r="C386" s="5"/>
      <c r="D386" s="5"/>
      <c r="E386" s="6"/>
      <c r="F386" s="5"/>
      <c r="G386" s="7"/>
      <c r="H386" s="8"/>
      <c r="I386" s="9"/>
      <c r="J386" s="10"/>
      <c r="K386" s="11"/>
      <c r="L386" s="11"/>
      <c r="M386" s="11"/>
      <c r="N386" s="11"/>
      <c r="Q386" s="38"/>
      <c r="R386" s="38"/>
      <c r="AMI386"/>
      <c r="AMJ386"/>
    </row>
    <row r="387" spans="2:1024" s="36" customFormat="1" x14ac:dyDescent="0.25">
      <c r="B387" s="5"/>
      <c r="C387" s="5"/>
      <c r="D387" s="5"/>
      <c r="E387" s="6"/>
      <c r="F387" s="5"/>
      <c r="G387" s="7"/>
      <c r="H387" s="8"/>
      <c r="I387" s="9"/>
      <c r="J387" s="10"/>
      <c r="K387" s="11"/>
      <c r="L387" s="11"/>
      <c r="M387" s="11"/>
      <c r="N387" s="11"/>
      <c r="Q387" s="38"/>
      <c r="R387" s="38"/>
      <c r="AMI387"/>
      <c r="AMJ387"/>
    </row>
    <row r="388" spans="2:1024" s="36" customFormat="1" x14ac:dyDescent="0.25">
      <c r="B388" s="5"/>
      <c r="C388" s="5"/>
      <c r="D388" s="5"/>
      <c r="E388" s="6"/>
      <c r="F388" s="5"/>
      <c r="G388" s="7"/>
      <c r="H388" s="8"/>
      <c r="I388" s="9"/>
      <c r="J388" s="10"/>
      <c r="K388" s="11"/>
      <c r="L388" s="11"/>
      <c r="M388" s="11"/>
      <c r="N388" s="11"/>
      <c r="Q388" s="38"/>
      <c r="R388" s="38"/>
      <c r="AMI388"/>
      <c r="AMJ388"/>
    </row>
    <row r="389" spans="2:1024" s="36" customFormat="1" x14ac:dyDescent="0.25">
      <c r="B389" s="5"/>
      <c r="C389" s="5"/>
      <c r="D389" s="5"/>
      <c r="E389" s="6"/>
      <c r="F389" s="5"/>
      <c r="G389" s="7"/>
      <c r="H389" s="8"/>
      <c r="I389" s="9"/>
      <c r="J389" s="10"/>
      <c r="K389" s="11"/>
      <c r="L389" s="11"/>
      <c r="M389" s="11"/>
      <c r="N389" s="11"/>
      <c r="Q389" s="38"/>
      <c r="R389" s="38"/>
      <c r="AMI389"/>
      <c r="AMJ389"/>
    </row>
    <row r="390" spans="2:1024" s="36" customFormat="1" x14ac:dyDescent="0.25">
      <c r="B390" s="5"/>
      <c r="C390" s="5"/>
      <c r="D390" s="5"/>
      <c r="E390" s="6"/>
      <c r="F390" s="5"/>
      <c r="G390" s="7"/>
      <c r="H390" s="8"/>
      <c r="I390" s="9"/>
      <c r="J390" s="10"/>
      <c r="K390" s="11"/>
      <c r="L390" s="11"/>
      <c r="M390" s="11"/>
      <c r="N390" s="11"/>
      <c r="Q390" s="38"/>
      <c r="R390" s="38"/>
      <c r="AMI390"/>
      <c r="AMJ390"/>
    </row>
    <row r="391" spans="2:1024" s="36" customFormat="1" x14ac:dyDescent="0.25">
      <c r="B391" s="5"/>
      <c r="C391" s="5"/>
      <c r="D391" s="5"/>
      <c r="E391" s="6"/>
      <c r="F391" s="5"/>
      <c r="G391" s="7"/>
      <c r="H391" s="8"/>
      <c r="I391" s="9"/>
      <c r="J391" s="10"/>
      <c r="K391" s="11"/>
      <c r="L391" s="11"/>
      <c r="M391" s="11"/>
      <c r="N391" s="11"/>
      <c r="Q391" s="38"/>
      <c r="R391" s="38"/>
      <c r="AMI391"/>
      <c r="AMJ391"/>
    </row>
    <row r="392" spans="2:1024" s="36" customFormat="1" x14ac:dyDescent="0.25">
      <c r="B392" s="5"/>
      <c r="C392" s="5"/>
      <c r="D392" s="5"/>
      <c r="E392" s="6"/>
      <c r="F392" s="5"/>
      <c r="G392" s="7"/>
      <c r="H392" s="8"/>
      <c r="I392" s="9"/>
      <c r="J392" s="10"/>
      <c r="K392" s="11"/>
      <c r="L392" s="11"/>
      <c r="M392" s="11"/>
      <c r="N392" s="11"/>
      <c r="Q392" s="38"/>
      <c r="R392" s="38"/>
      <c r="AMI392"/>
      <c r="AMJ392"/>
    </row>
    <row r="393" spans="2:1024" s="36" customFormat="1" x14ac:dyDescent="0.25">
      <c r="B393" s="5"/>
      <c r="C393" s="5"/>
      <c r="D393" s="5"/>
      <c r="E393" s="6"/>
      <c r="F393" s="5"/>
      <c r="G393" s="7"/>
      <c r="H393" s="8"/>
      <c r="I393" s="9"/>
      <c r="J393" s="10"/>
      <c r="K393" s="11"/>
      <c r="L393" s="11"/>
      <c r="M393" s="11"/>
      <c r="N393" s="11"/>
      <c r="Q393" s="38"/>
      <c r="R393" s="38"/>
      <c r="AMI393"/>
      <c r="AMJ393"/>
    </row>
    <row r="394" spans="2:1024" s="36" customFormat="1" x14ac:dyDescent="0.25">
      <c r="B394" s="5"/>
      <c r="C394" s="5"/>
      <c r="D394" s="5"/>
      <c r="E394" s="6"/>
      <c r="F394" s="5"/>
      <c r="G394" s="7"/>
      <c r="H394" s="8"/>
      <c r="I394" s="9"/>
      <c r="J394" s="10"/>
      <c r="K394" s="11"/>
      <c r="L394" s="11"/>
      <c r="M394" s="11"/>
      <c r="N394" s="11"/>
      <c r="Q394" s="38"/>
      <c r="R394" s="38"/>
      <c r="AMI394"/>
      <c r="AMJ394"/>
    </row>
    <row r="395" spans="2:1024" s="36" customFormat="1" x14ac:dyDescent="0.25">
      <c r="B395" s="5"/>
      <c r="C395" s="5"/>
      <c r="D395" s="5"/>
      <c r="E395" s="6"/>
      <c r="F395" s="5"/>
      <c r="G395" s="7"/>
      <c r="H395" s="8"/>
      <c r="I395" s="9"/>
      <c r="J395" s="10"/>
      <c r="K395" s="11"/>
      <c r="L395" s="11"/>
      <c r="M395" s="11"/>
      <c r="N395" s="11"/>
      <c r="Q395" s="38"/>
      <c r="R395" s="38"/>
      <c r="AMI395"/>
      <c r="AMJ395"/>
    </row>
    <row r="396" spans="2:1024" s="36" customFormat="1" x14ac:dyDescent="0.25">
      <c r="B396" s="5"/>
      <c r="C396" s="5"/>
      <c r="D396" s="5"/>
      <c r="E396" s="6"/>
      <c r="F396" s="5"/>
      <c r="G396" s="7"/>
      <c r="H396" s="8"/>
      <c r="I396" s="9"/>
      <c r="J396" s="10"/>
      <c r="K396" s="11"/>
      <c r="L396" s="11"/>
      <c r="M396" s="11"/>
      <c r="N396" s="11"/>
      <c r="Q396" s="38"/>
      <c r="R396" s="38"/>
      <c r="AMI396"/>
      <c r="AMJ396"/>
    </row>
    <row r="397" spans="2:1024" s="36" customFormat="1" x14ac:dyDescent="0.25">
      <c r="B397" s="5"/>
      <c r="C397" s="5"/>
      <c r="D397" s="5"/>
      <c r="E397" s="6"/>
      <c r="F397" s="5"/>
      <c r="G397" s="7"/>
      <c r="H397" s="8"/>
      <c r="I397" s="9"/>
      <c r="J397" s="10"/>
      <c r="K397" s="11"/>
      <c r="L397" s="11"/>
      <c r="M397" s="11"/>
      <c r="N397" s="11"/>
      <c r="Q397" s="38"/>
      <c r="R397" s="38"/>
      <c r="AMI397"/>
      <c r="AMJ397"/>
    </row>
    <row r="398" spans="2:1024" s="36" customFormat="1" x14ac:dyDescent="0.25">
      <c r="B398" s="5"/>
      <c r="C398" s="5"/>
      <c r="D398" s="5"/>
      <c r="E398" s="6"/>
      <c r="F398" s="5"/>
      <c r="G398" s="7"/>
      <c r="H398" s="8"/>
      <c r="I398" s="9"/>
      <c r="J398" s="10"/>
      <c r="K398" s="11"/>
      <c r="L398" s="11"/>
      <c r="M398" s="11"/>
      <c r="N398" s="11"/>
      <c r="Q398" s="38"/>
      <c r="R398" s="38"/>
      <c r="AMI398"/>
      <c r="AMJ398"/>
    </row>
    <row r="399" spans="2:1024" s="36" customFormat="1" x14ac:dyDescent="0.25">
      <c r="B399" s="5"/>
      <c r="C399" s="5"/>
      <c r="D399" s="5"/>
      <c r="E399" s="6"/>
      <c r="F399" s="5"/>
      <c r="G399" s="7"/>
      <c r="H399" s="8"/>
      <c r="I399" s="9"/>
      <c r="J399" s="10"/>
      <c r="K399" s="11"/>
      <c r="L399" s="11"/>
      <c r="M399" s="11"/>
      <c r="N399" s="11"/>
      <c r="Q399" s="38"/>
      <c r="R399" s="38"/>
      <c r="AMI399"/>
      <c r="AMJ399"/>
    </row>
    <row r="400" spans="2:1024" s="36" customFormat="1" x14ac:dyDescent="0.25">
      <c r="B400" s="5"/>
      <c r="C400" s="5"/>
      <c r="D400" s="5"/>
      <c r="E400" s="6"/>
      <c r="F400" s="5"/>
      <c r="G400" s="7"/>
      <c r="H400" s="8"/>
      <c r="I400" s="9"/>
      <c r="J400" s="10"/>
      <c r="K400" s="11"/>
      <c r="L400" s="11"/>
      <c r="M400" s="11"/>
      <c r="N400" s="11"/>
      <c r="Q400" s="38"/>
      <c r="R400" s="38"/>
      <c r="AMI400"/>
      <c r="AMJ400"/>
    </row>
    <row r="401" spans="2:1024" s="36" customFormat="1" x14ac:dyDescent="0.25">
      <c r="B401" s="5"/>
      <c r="C401" s="5"/>
      <c r="D401" s="5"/>
      <c r="E401" s="6"/>
      <c r="F401" s="5"/>
      <c r="G401" s="7"/>
      <c r="H401" s="8"/>
      <c r="I401" s="9"/>
      <c r="J401" s="10"/>
      <c r="K401" s="11"/>
      <c r="L401" s="11"/>
      <c r="M401" s="11"/>
      <c r="N401" s="11"/>
      <c r="Q401" s="38"/>
      <c r="R401" s="38"/>
      <c r="AMI401"/>
      <c r="AMJ401"/>
    </row>
    <row r="402" spans="2:1024" s="36" customFormat="1" x14ac:dyDescent="0.25">
      <c r="B402" s="5"/>
      <c r="C402" s="5"/>
      <c r="D402" s="5"/>
      <c r="E402" s="6"/>
      <c r="F402" s="5"/>
      <c r="G402" s="7"/>
      <c r="H402" s="8"/>
      <c r="I402" s="9"/>
      <c r="J402" s="10"/>
      <c r="K402" s="11"/>
      <c r="L402" s="11"/>
      <c r="M402" s="11"/>
      <c r="N402" s="11"/>
      <c r="Q402" s="38"/>
      <c r="R402" s="38"/>
      <c r="AMI402"/>
      <c r="AMJ402"/>
    </row>
    <row r="403" spans="2:1024" s="36" customFormat="1" x14ac:dyDescent="0.25">
      <c r="B403" s="5"/>
      <c r="C403" s="5"/>
      <c r="D403" s="5"/>
      <c r="E403" s="6"/>
      <c r="F403" s="5"/>
      <c r="G403" s="7"/>
      <c r="H403" s="8"/>
      <c r="I403" s="9"/>
      <c r="J403" s="10"/>
      <c r="K403" s="11"/>
      <c r="L403" s="11"/>
      <c r="M403" s="11"/>
      <c r="N403" s="11"/>
      <c r="Q403" s="38"/>
      <c r="R403" s="38"/>
      <c r="AMI403"/>
      <c r="AMJ403"/>
    </row>
    <row r="404" spans="2:1024" s="36" customFormat="1" x14ac:dyDescent="0.25">
      <c r="B404" s="5"/>
      <c r="C404" s="5"/>
      <c r="D404" s="5"/>
      <c r="E404" s="6"/>
      <c r="F404" s="5"/>
      <c r="G404" s="7"/>
      <c r="H404" s="8"/>
      <c r="I404" s="9"/>
      <c r="J404" s="10"/>
      <c r="K404" s="11"/>
      <c r="L404" s="11"/>
      <c r="M404" s="11"/>
      <c r="N404" s="11"/>
      <c r="Q404" s="38"/>
      <c r="R404" s="38"/>
      <c r="AMI404"/>
      <c r="AMJ404"/>
    </row>
    <row r="405" spans="2:1024" s="36" customFormat="1" x14ac:dyDescent="0.25">
      <c r="B405" s="5"/>
      <c r="C405" s="5"/>
      <c r="D405" s="5"/>
      <c r="E405" s="6"/>
      <c r="F405" s="5"/>
      <c r="G405" s="7"/>
      <c r="H405" s="8"/>
      <c r="I405" s="9"/>
      <c r="J405" s="10"/>
      <c r="K405" s="11"/>
      <c r="L405" s="11"/>
      <c r="M405" s="11"/>
      <c r="N405" s="11"/>
      <c r="Q405" s="38"/>
      <c r="R405" s="38"/>
      <c r="AMI405"/>
      <c r="AMJ405"/>
    </row>
    <row r="406" spans="2:1024" s="36" customFormat="1" x14ac:dyDescent="0.25">
      <c r="B406" s="5"/>
      <c r="C406" s="5"/>
      <c r="D406" s="5"/>
      <c r="E406" s="6"/>
      <c r="F406" s="5"/>
      <c r="G406" s="7"/>
      <c r="H406" s="8"/>
      <c r="I406" s="9"/>
      <c r="J406" s="10"/>
      <c r="K406" s="11"/>
      <c r="L406" s="11"/>
      <c r="M406" s="11"/>
      <c r="N406" s="11"/>
      <c r="Q406" s="38"/>
      <c r="R406" s="38"/>
      <c r="AMI406"/>
      <c r="AMJ406"/>
    </row>
    <row r="407" spans="2:1024" s="36" customFormat="1" x14ac:dyDescent="0.25">
      <c r="B407" s="5"/>
      <c r="C407" s="5"/>
      <c r="D407" s="5"/>
      <c r="E407" s="6"/>
      <c r="F407" s="5"/>
      <c r="G407" s="7"/>
      <c r="H407" s="8"/>
      <c r="I407" s="9"/>
      <c r="J407" s="10"/>
      <c r="K407" s="11"/>
      <c r="L407" s="11"/>
      <c r="M407" s="11"/>
      <c r="N407" s="11"/>
      <c r="Q407" s="38"/>
      <c r="R407" s="38"/>
      <c r="AMI407"/>
      <c r="AMJ407"/>
    </row>
    <row r="408" spans="2:1024" s="36" customFormat="1" x14ac:dyDescent="0.25">
      <c r="B408" s="5"/>
      <c r="C408" s="5"/>
      <c r="D408" s="5"/>
      <c r="E408" s="6"/>
      <c r="F408" s="5"/>
      <c r="G408" s="7"/>
      <c r="H408" s="8"/>
      <c r="I408" s="9"/>
      <c r="J408" s="10"/>
      <c r="K408" s="11"/>
      <c r="L408" s="11"/>
      <c r="M408" s="11"/>
      <c r="N408" s="11"/>
      <c r="Q408" s="38"/>
      <c r="R408" s="38"/>
      <c r="AMI408"/>
      <c r="AMJ408"/>
    </row>
    <row r="409" spans="2:1024" s="36" customFormat="1" x14ac:dyDescent="0.25">
      <c r="B409" s="5"/>
      <c r="C409" s="5"/>
      <c r="D409" s="5"/>
      <c r="E409" s="6"/>
      <c r="F409" s="5"/>
      <c r="G409" s="7"/>
      <c r="H409" s="8"/>
      <c r="I409" s="9"/>
      <c r="J409" s="10"/>
      <c r="K409" s="11"/>
      <c r="L409" s="11"/>
      <c r="M409" s="11"/>
      <c r="N409" s="11"/>
      <c r="Q409" s="38"/>
      <c r="R409" s="38"/>
      <c r="AMI409"/>
      <c r="AMJ409"/>
    </row>
    <row r="410" spans="2:1024" s="36" customFormat="1" x14ac:dyDescent="0.25">
      <c r="B410" s="5"/>
      <c r="C410" s="5"/>
      <c r="D410" s="5"/>
      <c r="E410" s="6"/>
      <c r="F410" s="5"/>
      <c r="G410" s="7"/>
      <c r="H410" s="8"/>
      <c r="I410" s="9"/>
      <c r="J410" s="10"/>
      <c r="K410" s="11"/>
      <c r="L410" s="11"/>
      <c r="M410" s="11"/>
      <c r="N410" s="11"/>
      <c r="Q410" s="38"/>
      <c r="R410" s="38"/>
      <c r="AMI410"/>
      <c r="AMJ410"/>
    </row>
    <row r="411" spans="2:1024" s="36" customFormat="1" x14ac:dyDescent="0.25">
      <c r="B411" s="5"/>
      <c r="C411" s="5"/>
      <c r="D411" s="5"/>
      <c r="E411" s="6"/>
      <c r="F411" s="5"/>
      <c r="G411" s="7"/>
      <c r="H411" s="8"/>
      <c r="I411" s="9"/>
      <c r="J411" s="10"/>
      <c r="K411" s="11"/>
      <c r="L411" s="11"/>
      <c r="M411" s="11"/>
      <c r="N411" s="11"/>
      <c r="Q411" s="38"/>
      <c r="R411" s="38"/>
      <c r="AMI411"/>
      <c r="AMJ411"/>
    </row>
    <row r="412" spans="2:1024" s="36" customFormat="1" x14ac:dyDescent="0.25">
      <c r="B412" s="5"/>
      <c r="C412" s="5"/>
      <c r="D412" s="5"/>
      <c r="E412" s="6"/>
      <c r="F412" s="5"/>
      <c r="G412" s="7"/>
      <c r="H412" s="8"/>
      <c r="I412" s="9"/>
      <c r="J412" s="10"/>
      <c r="K412" s="11"/>
      <c r="L412" s="11"/>
      <c r="M412" s="11"/>
      <c r="N412" s="11"/>
      <c r="Q412" s="38"/>
      <c r="R412" s="38"/>
      <c r="AMI412"/>
      <c r="AMJ412"/>
    </row>
    <row r="413" spans="2:1024" s="36" customFormat="1" x14ac:dyDescent="0.25">
      <c r="B413" s="5"/>
      <c r="C413" s="5"/>
      <c r="D413" s="5"/>
      <c r="E413" s="6"/>
      <c r="F413" s="5"/>
      <c r="G413" s="7"/>
      <c r="H413" s="8"/>
      <c r="I413" s="9"/>
      <c r="J413" s="10"/>
      <c r="K413" s="11"/>
      <c r="L413" s="11"/>
      <c r="M413" s="11"/>
      <c r="N413" s="11"/>
      <c r="Q413" s="38"/>
      <c r="R413" s="38"/>
      <c r="AMI413"/>
      <c r="AMJ413"/>
    </row>
    <row r="414" spans="2:1024" s="36" customFormat="1" x14ac:dyDescent="0.25">
      <c r="B414" s="5"/>
      <c r="C414" s="5"/>
      <c r="D414" s="5"/>
      <c r="E414" s="6"/>
      <c r="F414" s="5"/>
      <c r="G414" s="7"/>
      <c r="H414" s="8"/>
      <c r="I414" s="9"/>
      <c r="J414" s="10"/>
      <c r="K414" s="11"/>
      <c r="L414" s="11"/>
      <c r="M414" s="11"/>
      <c r="N414" s="11"/>
      <c r="Q414" s="38"/>
      <c r="R414" s="38"/>
      <c r="AMI414"/>
      <c r="AMJ414"/>
    </row>
    <row r="415" spans="2:1024" s="36" customFormat="1" x14ac:dyDescent="0.25">
      <c r="B415" s="5"/>
      <c r="C415" s="5"/>
      <c r="D415" s="5"/>
      <c r="E415" s="6"/>
      <c r="F415" s="5"/>
      <c r="G415" s="7"/>
      <c r="H415" s="8"/>
      <c r="I415" s="9"/>
      <c r="J415" s="10"/>
      <c r="K415" s="11"/>
      <c r="L415" s="11"/>
      <c r="M415" s="11"/>
      <c r="N415" s="11"/>
      <c r="Q415" s="38"/>
      <c r="R415" s="38"/>
      <c r="AMI415"/>
      <c r="AMJ415"/>
    </row>
    <row r="416" spans="2:1024" s="36" customFormat="1" x14ac:dyDescent="0.25">
      <c r="B416" s="5"/>
      <c r="C416" s="5"/>
      <c r="D416" s="5"/>
      <c r="E416" s="6"/>
      <c r="F416" s="5"/>
      <c r="G416" s="7"/>
      <c r="H416" s="8"/>
      <c r="I416" s="9"/>
      <c r="J416" s="10"/>
      <c r="K416" s="11"/>
      <c r="L416" s="11"/>
      <c r="M416" s="11"/>
      <c r="N416" s="11"/>
      <c r="Q416" s="38"/>
      <c r="R416" s="38"/>
      <c r="AMI416"/>
      <c r="AMJ416"/>
    </row>
    <row r="417" spans="2:1024" s="36" customFormat="1" x14ac:dyDescent="0.25">
      <c r="B417" s="5"/>
      <c r="C417" s="5"/>
      <c r="D417" s="5"/>
      <c r="E417" s="6"/>
      <c r="F417" s="5"/>
      <c r="G417" s="7"/>
      <c r="H417" s="8"/>
      <c r="I417" s="9"/>
      <c r="J417" s="10"/>
      <c r="K417" s="11"/>
      <c r="L417" s="11"/>
      <c r="M417" s="11"/>
      <c r="N417" s="11"/>
      <c r="Q417" s="38"/>
      <c r="R417" s="38"/>
      <c r="AMI417"/>
      <c r="AMJ417"/>
    </row>
    <row r="418" spans="2:1024" s="36" customFormat="1" x14ac:dyDescent="0.25">
      <c r="B418" s="5"/>
      <c r="C418" s="5"/>
      <c r="D418" s="5"/>
      <c r="E418" s="6"/>
      <c r="F418" s="5"/>
      <c r="G418" s="7"/>
      <c r="H418" s="8"/>
      <c r="I418" s="9"/>
      <c r="J418" s="10"/>
      <c r="K418" s="11"/>
      <c r="L418" s="11"/>
      <c r="M418" s="11"/>
      <c r="N418" s="11"/>
      <c r="Q418" s="38"/>
      <c r="R418" s="38"/>
      <c r="AMI418"/>
      <c r="AMJ418"/>
    </row>
    <row r="419" spans="2:1024" s="36" customFormat="1" x14ac:dyDescent="0.25">
      <c r="B419" s="5"/>
      <c r="C419" s="5"/>
      <c r="D419" s="5"/>
      <c r="E419" s="6"/>
      <c r="F419" s="5"/>
      <c r="G419" s="7"/>
      <c r="H419" s="8"/>
      <c r="I419" s="9"/>
      <c r="J419" s="10"/>
      <c r="K419" s="11"/>
      <c r="L419" s="11"/>
      <c r="M419" s="11"/>
      <c r="N419" s="11"/>
      <c r="Q419" s="38"/>
      <c r="R419" s="38"/>
      <c r="AMI419"/>
      <c r="AMJ419"/>
    </row>
    <row r="420" spans="2:1024" s="36" customFormat="1" x14ac:dyDescent="0.25">
      <c r="B420" s="5"/>
      <c r="C420" s="5"/>
      <c r="D420" s="5"/>
      <c r="E420" s="6"/>
      <c r="F420" s="5"/>
      <c r="G420" s="7"/>
      <c r="H420" s="8"/>
      <c r="I420" s="9"/>
      <c r="J420" s="10"/>
      <c r="K420" s="11"/>
      <c r="L420" s="11"/>
      <c r="M420" s="11"/>
      <c r="N420" s="11"/>
      <c r="Q420" s="38"/>
      <c r="R420" s="38"/>
      <c r="AMI420"/>
      <c r="AMJ420"/>
    </row>
    <row r="421" spans="2:1024" s="36" customFormat="1" x14ac:dyDescent="0.25">
      <c r="B421" s="5"/>
      <c r="C421" s="5"/>
      <c r="D421" s="5"/>
      <c r="E421" s="6"/>
      <c r="F421" s="5"/>
      <c r="G421" s="7"/>
      <c r="H421" s="8"/>
      <c r="I421" s="9"/>
      <c r="J421" s="10"/>
      <c r="K421" s="11"/>
      <c r="L421" s="11"/>
      <c r="M421" s="11"/>
      <c r="N421" s="11"/>
      <c r="Q421" s="38"/>
      <c r="R421" s="38"/>
      <c r="AMI421"/>
      <c r="AMJ421"/>
    </row>
    <row r="422" spans="2:1024" s="36" customFormat="1" x14ac:dyDescent="0.25">
      <c r="B422" s="5"/>
      <c r="C422" s="5"/>
      <c r="D422" s="5"/>
      <c r="E422" s="6"/>
      <c r="F422" s="5"/>
      <c r="G422" s="7"/>
      <c r="H422" s="8"/>
      <c r="I422" s="9"/>
      <c r="J422" s="10"/>
      <c r="K422" s="11"/>
      <c r="L422" s="11"/>
      <c r="M422" s="11"/>
      <c r="N422" s="11"/>
      <c r="Q422" s="38"/>
      <c r="R422" s="38"/>
      <c r="AMI422"/>
      <c r="AMJ422"/>
    </row>
    <row r="423" spans="2:1024" s="36" customFormat="1" x14ac:dyDescent="0.25">
      <c r="B423" s="5"/>
      <c r="C423" s="5"/>
      <c r="D423" s="5"/>
      <c r="E423" s="6"/>
      <c r="F423" s="5"/>
      <c r="G423" s="7"/>
      <c r="H423" s="8"/>
      <c r="I423" s="9"/>
      <c r="J423" s="10"/>
      <c r="K423" s="11"/>
      <c r="L423" s="11"/>
      <c r="M423" s="11"/>
      <c r="N423" s="11"/>
      <c r="Q423" s="38"/>
      <c r="R423" s="38"/>
      <c r="AMI423"/>
      <c r="AMJ423"/>
    </row>
    <row r="424" spans="2:1024" s="36" customFormat="1" x14ac:dyDescent="0.25">
      <c r="B424" s="5"/>
      <c r="C424" s="5"/>
      <c r="D424" s="5"/>
      <c r="E424" s="6"/>
      <c r="F424" s="5"/>
      <c r="G424" s="7"/>
      <c r="H424" s="8"/>
      <c r="I424" s="9"/>
      <c r="J424" s="10"/>
      <c r="K424" s="11"/>
      <c r="L424" s="11"/>
      <c r="M424" s="11"/>
      <c r="N424" s="11"/>
      <c r="Q424" s="38"/>
      <c r="R424" s="38"/>
      <c r="AMI424"/>
      <c r="AMJ424"/>
    </row>
    <row r="425" spans="2:1024" s="36" customFormat="1" x14ac:dyDescent="0.25">
      <c r="B425" s="5"/>
      <c r="C425" s="5"/>
      <c r="D425" s="5"/>
      <c r="E425" s="6"/>
      <c r="F425" s="5"/>
      <c r="G425" s="7"/>
      <c r="H425" s="8"/>
      <c r="I425" s="9"/>
      <c r="J425" s="10"/>
      <c r="K425" s="11"/>
      <c r="L425" s="11"/>
      <c r="M425" s="11"/>
      <c r="N425" s="11"/>
      <c r="Q425" s="38"/>
      <c r="R425" s="38"/>
      <c r="AMI425"/>
      <c r="AMJ425"/>
    </row>
    <row r="426" spans="2:1024" s="36" customFormat="1" x14ac:dyDescent="0.25">
      <c r="B426" s="5"/>
      <c r="C426" s="5"/>
      <c r="D426" s="5"/>
      <c r="E426" s="6"/>
      <c r="F426" s="5"/>
      <c r="G426" s="7"/>
      <c r="H426" s="8"/>
      <c r="I426" s="9"/>
      <c r="J426" s="10"/>
      <c r="K426" s="11"/>
      <c r="L426" s="11"/>
      <c r="M426" s="11"/>
      <c r="N426" s="11"/>
      <c r="Q426" s="38"/>
      <c r="R426" s="38"/>
      <c r="AMI426"/>
      <c r="AMJ426"/>
    </row>
    <row r="427" spans="2:1024" s="36" customFormat="1" x14ac:dyDescent="0.25">
      <c r="B427" s="5"/>
      <c r="C427" s="5"/>
      <c r="D427" s="5"/>
      <c r="E427" s="6"/>
      <c r="F427" s="5"/>
      <c r="G427" s="7"/>
      <c r="H427" s="8"/>
      <c r="I427" s="9"/>
      <c r="J427" s="10"/>
      <c r="K427" s="11"/>
      <c r="L427" s="11"/>
      <c r="M427" s="11"/>
      <c r="N427" s="11"/>
      <c r="Q427" s="38"/>
      <c r="R427" s="38"/>
      <c r="AMI427"/>
      <c r="AMJ427"/>
    </row>
    <row r="428" spans="2:1024" s="36" customFormat="1" x14ac:dyDescent="0.25">
      <c r="B428" s="5"/>
      <c r="C428" s="5"/>
      <c r="D428" s="5"/>
      <c r="E428" s="6"/>
      <c r="F428" s="5"/>
      <c r="G428" s="7"/>
      <c r="H428" s="8"/>
      <c r="I428" s="9"/>
      <c r="J428" s="10"/>
      <c r="K428" s="11"/>
      <c r="L428" s="11"/>
      <c r="M428" s="11"/>
      <c r="N428" s="11"/>
      <c r="Q428" s="38"/>
      <c r="R428" s="38"/>
      <c r="AMI428"/>
      <c r="AMJ428"/>
    </row>
    <row r="429" spans="2:1024" s="36" customFormat="1" x14ac:dyDescent="0.25">
      <c r="B429" s="5"/>
      <c r="C429" s="5"/>
      <c r="D429" s="5"/>
      <c r="E429" s="6"/>
      <c r="F429" s="5"/>
      <c r="G429" s="7"/>
      <c r="H429" s="8"/>
      <c r="I429" s="9"/>
      <c r="J429" s="10"/>
      <c r="K429" s="11"/>
      <c r="L429" s="11"/>
      <c r="M429" s="11"/>
      <c r="N429" s="11"/>
      <c r="Q429" s="38"/>
      <c r="R429" s="38"/>
      <c r="AMI429"/>
      <c r="AMJ429"/>
    </row>
    <row r="430" spans="2:1024" s="36" customFormat="1" x14ac:dyDescent="0.25">
      <c r="B430" s="5"/>
      <c r="C430" s="5"/>
      <c r="D430" s="5"/>
      <c r="E430" s="6"/>
      <c r="F430" s="5"/>
      <c r="G430" s="7"/>
      <c r="H430" s="8"/>
      <c r="I430" s="9"/>
      <c r="J430" s="10"/>
      <c r="K430" s="11"/>
      <c r="L430" s="11"/>
      <c r="M430" s="11"/>
      <c r="N430" s="11"/>
      <c r="Q430" s="38"/>
      <c r="R430" s="38"/>
      <c r="AMI430"/>
      <c r="AMJ430"/>
    </row>
    <row r="431" spans="2:1024" s="36" customFormat="1" x14ac:dyDescent="0.25">
      <c r="B431" s="5"/>
      <c r="C431" s="5"/>
      <c r="D431" s="5"/>
      <c r="E431" s="6"/>
      <c r="F431" s="5"/>
      <c r="G431" s="7"/>
      <c r="H431" s="8"/>
      <c r="I431" s="9"/>
      <c r="J431" s="10"/>
      <c r="K431" s="11"/>
      <c r="L431" s="11"/>
      <c r="M431" s="11"/>
      <c r="N431" s="11"/>
      <c r="Q431" s="38"/>
      <c r="R431" s="38"/>
      <c r="AMI431"/>
      <c r="AMJ431"/>
    </row>
    <row r="432" spans="2:1024" s="36" customFormat="1" x14ac:dyDescent="0.25">
      <c r="B432" s="5"/>
      <c r="C432" s="5"/>
      <c r="D432" s="5"/>
      <c r="E432" s="6"/>
      <c r="F432" s="5"/>
      <c r="G432" s="7"/>
      <c r="H432" s="8"/>
      <c r="I432" s="9"/>
      <c r="J432" s="10"/>
      <c r="K432" s="11"/>
      <c r="L432" s="11"/>
      <c r="M432" s="11"/>
      <c r="N432" s="11"/>
      <c r="Q432" s="38"/>
      <c r="R432" s="38"/>
      <c r="AMI432"/>
      <c r="AMJ432"/>
    </row>
    <row r="433" spans="2:1024" s="36" customFormat="1" x14ac:dyDescent="0.25">
      <c r="B433" s="5"/>
      <c r="C433" s="5"/>
      <c r="D433" s="5"/>
      <c r="E433" s="6"/>
      <c r="F433" s="5"/>
      <c r="G433" s="7"/>
      <c r="H433" s="8"/>
      <c r="I433" s="9"/>
      <c r="J433" s="10"/>
      <c r="K433" s="11"/>
      <c r="L433" s="11"/>
      <c r="M433" s="11"/>
      <c r="N433" s="11"/>
      <c r="Q433" s="38"/>
      <c r="R433" s="38"/>
      <c r="AMI433"/>
      <c r="AMJ433"/>
    </row>
    <row r="434" spans="2:1024" s="36" customFormat="1" x14ac:dyDescent="0.25">
      <c r="B434" s="5"/>
      <c r="C434" s="5"/>
      <c r="D434" s="5"/>
      <c r="E434" s="6"/>
      <c r="F434" s="5"/>
      <c r="G434" s="7"/>
      <c r="H434" s="8"/>
      <c r="I434" s="9"/>
      <c r="J434" s="10"/>
      <c r="K434" s="11"/>
      <c r="L434" s="11"/>
      <c r="M434" s="11"/>
      <c r="N434" s="11"/>
      <c r="Q434" s="38"/>
      <c r="R434" s="38"/>
      <c r="AMI434"/>
      <c r="AMJ434"/>
    </row>
    <row r="435" spans="2:1024" s="36" customFormat="1" x14ac:dyDescent="0.25">
      <c r="B435" s="5"/>
      <c r="C435" s="5"/>
      <c r="D435" s="5"/>
      <c r="E435" s="6"/>
      <c r="F435" s="5"/>
      <c r="G435" s="7"/>
      <c r="H435" s="8"/>
      <c r="I435" s="9"/>
      <c r="J435" s="10"/>
      <c r="K435" s="11"/>
      <c r="L435" s="11"/>
      <c r="M435" s="11"/>
      <c r="N435" s="11"/>
      <c r="Q435" s="38"/>
      <c r="R435" s="38"/>
      <c r="AMI435"/>
      <c r="AMJ435"/>
    </row>
    <row r="436" spans="2:1024" s="36" customFormat="1" x14ac:dyDescent="0.25">
      <c r="B436" s="5"/>
      <c r="C436" s="5"/>
      <c r="D436" s="5"/>
      <c r="E436" s="6"/>
      <c r="F436" s="5"/>
      <c r="G436" s="7"/>
      <c r="H436" s="8"/>
      <c r="I436" s="9"/>
      <c r="J436" s="10"/>
      <c r="K436" s="11"/>
      <c r="L436" s="11"/>
      <c r="M436" s="11"/>
      <c r="N436" s="11"/>
      <c r="Q436" s="38"/>
      <c r="R436" s="38"/>
      <c r="AMI436"/>
      <c r="AMJ436"/>
    </row>
    <row r="437" spans="2:1024" s="36" customFormat="1" x14ac:dyDescent="0.25">
      <c r="B437" s="5"/>
      <c r="C437" s="5"/>
      <c r="D437" s="5"/>
      <c r="E437" s="6"/>
      <c r="F437" s="5"/>
      <c r="G437" s="7"/>
      <c r="H437" s="8"/>
      <c r="I437" s="9"/>
      <c r="J437" s="10"/>
      <c r="K437" s="11"/>
      <c r="L437" s="11"/>
      <c r="M437" s="11"/>
      <c r="N437" s="11"/>
      <c r="Q437" s="38"/>
      <c r="R437" s="38"/>
      <c r="AMI437"/>
      <c r="AMJ437"/>
    </row>
    <row r="438" spans="2:1024" s="36" customFormat="1" x14ac:dyDescent="0.25">
      <c r="B438" s="5"/>
      <c r="C438" s="5"/>
      <c r="D438" s="5"/>
      <c r="E438" s="6"/>
      <c r="F438" s="5"/>
      <c r="G438" s="7"/>
      <c r="H438" s="8"/>
      <c r="I438" s="9"/>
      <c r="J438" s="10"/>
      <c r="K438" s="11"/>
      <c r="L438" s="11"/>
      <c r="M438" s="11"/>
      <c r="N438" s="11"/>
      <c r="Q438" s="38"/>
      <c r="R438" s="38"/>
      <c r="AMI438"/>
      <c r="AMJ438"/>
    </row>
    <row r="439" spans="2:1024" s="36" customFormat="1" x14ac:dyDescent="0.25">
      <c r="B439" s="5"/>
      <c r="C439" s="5"/>
      <c r="D439" s="5"/>
      <c r="E439" s="6"/>
      <c r="F439" s="5"/>
      <c r="G439" s="7"/>
      <c r="H439" s="8"/>
      <c r="I439" s="9"/>
      <c r="J439" s="10"/>
      <c r="K439" s="11"/>
      <c r="L439" s="11"/>
      <c r="M439" s="11"/>
      <c r="N439" s="11"/>
      <c r="Q439" s="38"/>
      <c r="R439" s="38"/>
      <c r="AMI439"/>
      <c r="AMJ439"/>
    </row>
    <row r="440" spans="2:1024" s="36" customFormat="1" x14ac:dyDescent="0.25">
      <c r="B440" s="5"/>
      <c r="C440" s="5"/>
      <c r="D440" s="5"/>
      <c r="E440" s="6"/>
      <c r="F440" s="5"/>
      <c r="G440" s="7"/>
      <c r="H440" s="8"/>
      <c r="I440" s="9"/>
      <c r="J440" s="10"/>
      <c r="K440" s="11"/>
      <c r="L440" s="11"/>
      <c r="M440" s="11"/>
      <c r="N440" s="11"/>
      <c r="Q440" s="38"/>
      <c r="R440" s="38"/>
      <c r="AMI440"/>
      <c r="AMJ440"/>
    </row>
    <row r="441" spans="2:1024" s="36" customFormat="1" x14ac:dyDescent="0.25">
      <c r="B441" s="5"/>
      <c r="C441" s="5"/>
      <c r="D441" s="5"/>
      <c r="E441" s="6"/>
      <c r="F441" s="5"/>
      <c r="G441" s="7"/>
      <c r="H441" s="8"/>
      <c r="I441" s="9"/>
      <c r="J441" s="10"/>
      <c r="K441" s="11"/>
      <c r="L441" s="11"/>
      <c r="M441" s="11"/>
      <c r="N441" s="11"/>
      <c r="Q441" s="38"/>
      <c r="R441" s="38"/>
      <c r="AMI441"/>
      <c r="AMJ441"/>
    </row>
    <row r="442" spans="2:1024" s="36" customFormat="1" x14ac:dyDescent="0.25">
      <c r="B442" s="5"/>
      <c r="C442" s="5"/>
      <c r="D442" s="5"/>
      <c r="E442" s="6"/>
      <c r="F442" s="5"/>
      <c r="G442" s="7"/>
      <c r="H442" s="8"/>
      <c r="I442" s="9"/>
      <c r="J442" s="10"/>
      <c r="K442" s="11"/>
      <c r="L442" s="11"/>
      <c r="M442" s="11"/>
      <c r="N442" s="11"/>
      <c r="Q442" s="38"/>
      <c r="R442" s="38"/>
      <c r="AMI442"/>
      <c r="AMJ442"/>
    </row>
    <row r="443" spans="2:1024" s="36" customFormat="1" x14ac:dyDescent="0.25">
      <c r="B443" s="5"/>
      <c r="C443" s="5"/>
      <c r="D443" s="5"/>
      <c r="E443" s="6"/>
      <c r="F443" s="5"/>
      <c r="G443" s="7"/>
      <c r="H443" s="8"/>
      <c r="I443" s="9"/>
      <c r="J443" s="10"/>
      <c r="K443" s="11"/>
      <c r="L443" s="11"/>
      <c r="M443" s="11"/>
      <c r="N443" s="11"/>
      <c r="Q443" s="38"/>
      <c r="R443" s="38"/>
      <c r="AMI443"/>
      <c r="AMJ443"/>
    </row>
    <row r="444" spans="2:1024" s="36" customFormat="1" x14ac:dyDescent="0.25">
      <c r="B444" s="5"/>
      <c r="C444" s="5"/>
      <c r="D444" s="5"/>
      <c r="E444" s="6"/>
      <c r="F444" s="5"/>
      <c r="G444" s="7"/>
      <c r="H444" s="8"/>
      <c r="I444" s="9"/>
      <c r="J444" s="10"/>
      <c r="K444" s="11"/>
      <c r="L444" s="11"/>
      <c r="M444" s="11"/>
      <c r="N444" s="11"/>
      <c r="Q444" s="38"/>
      <c r="R444" s="38"/>
      <c r="AMI444"/>
      <c r="AMJ444"/>
    </row>
    <row r="445" spans="2:1024" s="36" customFormat="1" x14ac:dyDescent="0.25">
      <c r="B445" s="5"/>
      <c r="C445" s="5"/>
      <c r="D445" s="5"/>
      <c r="E445" s="6"/>
      <c r="F445" s="5"/>
      <c r="G445" s="7"/>
      <c r="H445" s="8"/>
      <c r="I445" s="9"/>
      <c r="J445" s="10"/>
      <c r="K445" s="11"/>
      <c r="L445" s="11"/>
      <c r="M445" s="11"/>
      <c r="N445" s="11"/>
      <c r="Q445" s="38"/>
      <c r="R445" s="38"/>
      <c r="AMI445"/>
      <c r="AMJ445"/>
    </row>
    <row r="446" spans="2:1024" s="36" customFormat="1" x14ac:dyDescent="0.25">
      <c r="B446" s="5"/>
      <c r="C446" s="5"/>
      <c r="D446" s="5"/>
      <c r="E446" s="6"/>
      <c r="F446" s="5"/>
      <c r="G446" s="7"/>
      <c r="H446" s="8"/>
      <c r="I446" s="9"/>
      <c r="J446" s="10"/>
      <c r="K446" s="11"/>
      <c r="L446" s="11"/>
      <c r="M446" s="11"/>
      <c r="N446" s="11"/>
      <c r="Q446" s="38"/>
      <c r="R446" s="38"/>
      <c r="AMI446"/>
      <c r="AMJ446"/>
    </row>
    <row r="447" spans="2:1024" s="36" customFormat="1" x14ac:dyDescent="0.25">
      <c r="B447" s="5"/>
      <c r="C447" s="5"/>
      <c r="D447" s="5"/>
      <c r="E447" s="6"/>
      <c r="F447" s="5"/>
      <c r="G447" s="7"/>
      <c r="H447" s="8"/>
      <c r="I447" s="9"/>
      <c r="J447" s="10"/>
      <c r="K447" s="11"/>
      <c r="L447" s="11"/>
      <c r="M447" s="11"/>
      <c r="N447" s="11"/>
      <c r="Q447" s="38"/>
      <c r="R447" s="38"/>
      <c r="AMI447"/>
      <c r="AMJ447"/>
    </row>
    <row r="448" spans="2:1024" s="36" customFormat="1" x14ac:dyDescent="0.25">
      <c r="B448" s="5"/>
      <c r="C448" s="5"/>
      <c r="D448" s="5"/>
      <c r="E448" s="6"/>
      <c r="F448" s="5"/>
      <c r="G448" s="7"/>
      <c r="H448" s="8"/>
      <c r="I448" s="9"/>
      <c r="J448" s="10"/>
      <c r="K448" s="11"/>
      <c r="L448" s="11"/>
      <c r="M448" s="11"/>
      <c r="N448" s="11"/>
      <c r="Q448" s="38"/>
      <c r="R448" s="38"/>
      <c r="AMI448"/>
      <c r="AMJ448"/>
    </row>
    <row r="449" spans="2:1024" s="36" customFormat="1" x14ac:dyDescent="0.25">
      <c r="B449" s="5"/>
      <c r="C449" s="5"/>
      <c r="D449" s="5"/>
      <c r="E449" s="6"/>
      <c r="F449" s="5"/>
      <c r="G449" s="7"/>
      <c r="H449" s="8"/>
      <c r="I449" s="9"/>
      <c r="J449" s="10"/>
      <c r="K449" s="11"/>
      <c r="L449" s="11"/>
      <c r="M449" s="11"/>
      <c r="N449" s="11"/>
      <c r="Q449" s="38"/>
      <c r="R449" s="38"/>
      <c r="AMI449"/>
      <c r="AMJ449"/>
    </row>
    <row r="450" spans="2:1024" s="36" customFormat="1" x14ac:dyDescent="0.25">
      <c r="B450" s="5"/>
      <c r="C450" s="5"/>
      <c r="D450" s="5"/>
      <c r="E450" s="6"/>
      <c r="F450" s="5"/>
      <c r="G450" s="7"/>
      <c r="H450" s="8"/>
      <c r="I450" s="9"/>
      <c r="J450" s="10"/>
      <c r="K450" s="11"/>
      <c r="L450" s="11"/>
      <c r="M450" s="11"/>
      <c r="N450" s="11"/>
      <c r="Q450" s="38"/>
      <c r="R450" s="38"/>
      <c r="AMI450"/>
      <c r="AMJ450"/>
    </row>
    <row r="451" spans="2:1024" s="36" customFormat="1" x14ac:dyDescent="0.25">
      <c r="B451" s="5"/>
      <c r="C451" s="5"/>
      <c r="D451" s="5"/>
      <c r="E451" s="6"/>
      <c r="F451" s="5"/>
      <c r="G451" s="7"/>
      <c r="H451" s="8"/>
      <c r="I451" s="9"/>
      <c r="J451" s="10"/>
      <c r="K451" s="11"/>
      <c r="L451" s="11"/>
      <c r="M451" s="11"/>
      <c r="N451" s="11"/>
      <c r="Q451" s="38"/>
      <c r="R451" s="38"/>
      <c r="AMI451"/>
      <c r="AMJ451"/>
    </row>
    <row r="452" spans="2:1024" s="36" customFormat="1" x14ac:dyDescent="0.25">
      <c r="B452" s="5"/>
      <c r="C452" s="5"/>
      <c r="D452" s="5"/>
      <c r="E452" s="6"/>
      <c r="F452" s="5"/>
      <c r="G452" s="7"/>
      <c r="H452" s="8"/>
      <c r="I452" s="9"/>
      <c r="J452" s="10"/>
      <c r="K452" s="11"/>
      <c r="L452" s="11"/>
      <c r="M452" s="11"/>
      <c r="N452" s="11"/>
      <c r="Q452" s="38"/>
      <c r="R452" s="38"/>
      <c r="AMI452"/>
      <c r="AMJ452"/>
    </row>
    <row r="453" spans="2:1024" s="36" customFormat="1" x14ac:dyDescent="0.25">
      <c r="B453" s="5"/>
      <c r="C453" s="5"/>
      <c r="D453" s="5"/>
      <c r="E453" s="6"/>
      <c r="F453" s="5"/>
      <c r="G453" s="7"/>
      <c r="H453" s="8"/>
      <c r="I453" s="9"/>
      <c r="J453" s="10"/>
      <c r="K453" s="11"/>
      <c r="L453" s="11"/>
      <c r="M453" s="11"/>
      <c r="N453" s="11"/>
      <c r="Q453" s="38"/>
      <c r="R453" s="38"/>
      <c r="AMI453"/>
      <c r="AMJ453"/>
    </row>
    <row r="454" spans="2:1024" s="36" customFormat="1" x14ac:dyDescent="0.25">
      <c r="B454" s="5"/>
      <c r="C454" s="5"/>
      <c r="D454" s="5"/>
      <c r="E454" s="6"/>
      <c r="F454" s="5"/>
      <c r="G454" s="7"/>
      <c r="H454" s="8"/>
      <c r="I454" s="9"/>
      <c r="J454" s="10"/>
      <c r="K454" s="11"/>
      <c r="L454" s="11"/>
      <c r="M454" s="11"/>
      <c r="N454" s="11"/>
      <c r="Q454" s="38"/>
      <c r="R454" s="38"/>
      <c r="AMI454"/>
      <c r="AMJ454"/>
    </row>
    <row r="455" spans="2:1024" s="36" customFormat="1" x14ac:dyDescent="0.25">
      <c r="B455" s="5"/>
      <c r="C455" s="5"/>
      <c r="D455" s="5"/>
      <c r="E455" s="6"/>
      <c r="F455" s="5"/>
      <c r="G455" s="7"/>
      <c r="H455" s="8"/>
      <c r="I455" s="9"/>
      <c r="J455" s="10"/>
      <c r="K455" s="11"/>
      <c r="L455" s="11"/>
      <c r="M455" s="11"/>
      <c r="N455" s="11"/>
      <c r="Q455" s="38"/>
      <c r="R455" s="38"/>
      <c r="AMI455"/>
      <c r="AMJ455"/>
    </row>
    <row r="456" spans="2:1024" s="36" customFormat="1" x14ac:dyDescent="0.25">
      <c r="B456" s="5"/>
      <c r="C456" s="5"/>
      <c r="D456" s="5"/>
      <c r="E456" s="6"/>
      <c r="F456" s="5"/>
      <c r="G456" s="7"/>
      <c r="H456" s="8"/>
      <c r="I456" s="9"/>
      <c r="J456" s="10"/>
      <c r="K456" s="11"/>
      <c r="L456" s="11"/>
      <c r="M456" s="11"/>
      <c r="N456" s="11"/>
      <c r="Q456" s="38"/>
      <c r="R456" s="38"/>
      <c r="AMI456"/>
      <c r="AMJ456"/>
    </row>
    <row r="457" spans="2:1024" s="36" customFormat="1" x14ac:dyDescent="0.25">
      <c r="B457" s="5"/>
      <c r="C457" s="5"/>
      <c r="D457" s="5"/>
      <c r="E457" s="6"/>
      <c r="F457" s="5"/>
      <c r="G457" s="7"/>
      <c r="H457" s="8"/>
      <c r="I457" s="9"/>
      <c r="J457" s="10"/>
      <c r="K457" s="11"/>
      <c r="L457" s="11"/>
      <c r="M457" s="11"/>
      <c r="N457" s="11"/>
      <c r="Q457" s="38"/>
      <c r="R457" s="38"/>
      <c r="AMI457"/>
      <c r="AMJ457"/>
    </row>
    <row r="458" spans="2:1024" s="36" customFormat="1" x14ac:dyDescent="0.25">
      <c r="B458" s="5"/>
      <c r="C458" s="5"/>
      <c r="D458" s="5"/>
      <c r="E458" s="6"/>
      <c r="F458" s="5"/>
      <c r="G458" s="7"/>
      <c r="H458" s="8"/>
      <c r="I458" s="9"/>
      <c r="J458" s="10"/>
      <c r="K458" s="11"/>
      <c r="L458" s="11"/>
      <c r="M458" s="11"/>
      <c r="N458" s="11"/>
      <c r="Q458" s="38"/>
      <c r="R458" s="38"/>
      <c r="AMI458"/>
      <c r="AMJ458"/>
    </row>
    <row r="459" spans="2:1024" s="36" customFormat="1" x14ac:dyDescent="0.25">
      <c r="B459" s="5"/>
      <c r="C459" s="5"/>
      <c r="D459" s="5"/>
      <c r="E459" s="6"/>
      <c r="F459" s="5"/>
      <c r="G459" s="7"/>
      <c r="H459" s="8"/>
      <c r="I459" s="9"/>
      <c r="J459" s="10"/>
      <c r="K459" s="11"/>
      <c r="L459" s="11"/>
      <c r="M459" s="11"/>
      <c r="N459" s="11"/>
      <c r="Q459" s="38"/>
      <c r="R459" s="38"/>
      <c r="AMI459"/>
      <c r="AMJ459"/>
    </row>
    <row r="460" spans="2:1024" s="36" customFormat="1" x14ac:dyDescent="0.25">
      <c r="B460" s="5"/>
      <c r="C460" s="5"/>
      <c r="D460" s="5"/>
      <c r="E460" s="6"/>
      <c r="F460" s="5"/>
      <c r="G460" s="7"/>
      <c r="H460" s="8"/>
      <c r="I460" s="9"/>
      <c r="J460" s="10"/>
      <c r="K460" s="11"/>
      <c r="L460" s="11"/>
      <c r="M460" s="11"/>
      <c r="N460" s="11"/>
      <c r="Q460" s="38"/>
      <c r="R460" s="38"/>
      <c r="AMI460"/>
      <c r="AMJ460"/>
    </row>
    <row r="461" spans="2:1024" s="36" customFormat="1" x14ac:dyDescent="0.25">
      <c r="B461" s="5"/>
      <c r="C461" s="5"/>
      <c r="D461" s="5"/>
      <c r="E461" s="6"/>
      <c r="F461" s="5"/>
      <c r="G461" s="7"/>
      <c r="H461" s="8"/>
      <c r="I461" s="9"/>
      <c r="J461" s="10"/>
      <c r="K461" s="11"/>
      <c r="L461" s="11"/>
      <c r="M461" s="11"/>
      <c r="N461" s="11"/>
      <c r="Q461" s="38"/>
      <c r="R461" s="38"/>
      <c r="AMI461"/>
      <c r="AMJ461"/>
    </row>
    <row r="462" spans="2:1024" s="36" customFormat="1" x14ac:dyDescent="0.25">
      <c r="B462" s="5"/>
      <c r="C462" s="5"/>
      <c r="D462" s="5"/>
      <c r="E462" s="6"/>
      <c r="F462" s="5"/>
      <c r="G462" s="7"/>
      <c r="H462" s="8"/>
      <c r="I462" s="9"/>
      <c r="J462" s="10"/>
      <c r="K462" s="11"/>
      <c r="L462" s="11"/>
      <c r="M462" s="11"/>
      <c r="N462" s="11"/>
      <c r="Q462" s="38"/>
      <c r="R462" s="38"/>
      <c r="AMI462"/>
      <c r="AMJ462"/>
    </row>
    <row r="463" spans="2:1024" s="36" customFormat="1" x14ac:dyDescent="0.25">
      <c r="B463" s="5"/>
      <c r="C463" s="5"/>
      <c r="D463" s="5"/>
      <c r="E463" s="6"/>
      <c r="F463" s="5"/>
      <c r="G463" s="7"/>
      <c r="H463" s="8"/>
      <c r="I463" s="9"/>
      <c r="J463" s="10"/>
      <c r="K463" s="11"/>
      <c r="L463" s="11"/>
      <c r="M463" s="11"/>
      <c r="N463" s="11"/>
      <c r="Q463" s="38"/>
      <c r="R463" s="38"/>
      <c r="AMI463"/>
      <c r="AMJ463"/>
    </row>
    <row r="464" spans="2:1024" s="36" customFormat="1" x14ac:dyDescent="0.25">
      <c r="B464" s="5"/>
      <c r="C464" s="5"/>
      <c r="D464" s="5"/>
      <c r="E464" s="6"/>
      <c r="F464" s="5"/>
      <c r="G464" s="7"/>
      <c r="H464" s="8"/>
      <c r="I464" s="9"/>
      <c r="J464" s="10"/>
      <c r="K464" s="11"/>
      <c r="L464" s="11"/>
      <c r="M464" s="11"/>
      <c r="N464" s="11"/>
      <c r="Q464" s="38"/>
      <c r="R464" s="38"/>
      <c r="AMI464"/>
      <c r="AMJ464"/>
    </row>
    <row r="465" spans="2:1024" s="36" customFormat="1" x14ac:dyDescent="0.25">
      <c r="B465" s="5"/>
      <c r="C465" s="5"/>
      <c r="D465" s="5"/>
      <c r="E465" s="6"/>
      <c r="F465" s="5"/>
      <c r="G465" s="7"/>
      <c r="H465" s="8"/>
      <c r="I465" s="9"/>
      <c r="J465" s="10"/>
      <c r="K465" s="11"/>
      <c r="L465" s="11"/>
      <c r="M465" s="11"/>
      <c r="N465" s="11"/>
      <c r="Q465" s="38"/>
      <c r="R465" s="38"/>
      <c r="AMI465"/>
      <c r="AMJ465"/>
    </row>
    <row r="466" spans="2:1024" s="36" customFormat="1" x14ac:dyDescent="0.25">
      <c r="B466" s="5"/>
      <c r="C466" s="5"/>
      <c r="D466" s="5"/>
      <c r="E466" s="6"/>
      <c r="F466" s="5"/>
      <c r="G466" s="7"/>
      <c r="H466" s="8"/>
      <c r="I466" s="9"/>
      <c r="J466" s="10"/>
      <c r="K466" s="11"/>
      <c r="L466" s="11"/>
      <c r="M466" s="11"/>
      <c r="N466" s="11"/>
      <c r="Q466" s="38"/>
      <c r="R466" s="38"/>
      <c r="AMI466"/>
      <c r="AMJ466"/>
    </row>
    <row r="467" spans="2:1024" s="36" customFormat="1" x14ac:dyDescent="0.25">
      <c r="B467" s="5"/>
      <c r="C467" s="5"/>
      <c r="D467" s="5"/>
      <c r="E467" s="6"/>
      <c r="F467" s="5"/>
      <c r="G467" s="7"/>
      <c r="H467" s="8"/>
      <c r="I467" s="9"/>
      <c r="J467" s="10"/>
      <c r="K467" s="11"/>
      <c r="L467" s="11"/>
      <c r="M467" s="11"/>
      <c r="N467" s="11"/>
      <c r="Q467" s="38"/>
      <c r="R467" s="38"/>
      <c r="AMI467"/>
      <c r="AMJ467"/>
    </row>
    <row r="468" spans="2:1024" s="36" customFormat="1" x14ac:dyDescent="0.25">
      <c r="B468" s="5"/>
      <c r="C468" s="5"/>
      <c r="D468" s="5"/>
      <c r="E468" s="6"/>
      <c r="F468" s="5"/>
      <c r="G468" s="7"/>
      <c r="H468" s="8"/>
      <c r="I468" s="9"/>
      <c r="J468" s="10"/>
      <c r="K468" s="11"/>
      <c r="L468" s="11"/>
      <c r="M468" s="11"/>
      <c r="N468" s="11"/>
      <c r="Q468" s="38"/>
      <c r="R468" s="38"/>
      <c r="AMI468"/>
      <c r="AMJ468"/>
    </row>
    <row r="469" spans="2:1024" s="36" customFormat="1" x14ac:dyDescent="0.25">
      <c r="B469" s="5"/>
      <c r="C469" s="5"/>
      <c r="D469" s="5"/>
      <c r="E469" s="6"/>
      <c r="F469" s="5"/>
      <c r="G469" s="7"/>
      <c r="H469" s="8"/>
      <c r="I469" s="9"/>
      <c r="J469" s="10"/>
      <c r="K469" s="11"/>
      <c r="L469" s="11"/>
      <c r="M469" s="11"/>
      <c r="N469" s="11"/>
      <c r="Q469" s="38"/>
      <c r="R469" s="38"/>
      <c r="AMI469"/>
      <c r="AMJ469"/>
    </row>
    <row r="470" spans="2:1024" s="36" customFormat="1" x14ac:dyDescent="0.25">
      <c r="B470" s="5"/>
      <c r="C470" s="5"/>
      <c r="D470" s="5"/>
      <c r="E470" s="6"/>
      <c r="F470" s="5"/>
      <c r="G470" s="7"/>
      <c r="H470" s="8"/>
      <c r="I470" s="9"/>
      <c r="J470" s="10"/>
      <c r="K470" s="11"/>
      <c r="L470" s="11"/>
      <c r="M470" s="11"/>
      <c r="N470" s="11"/>
      <c r="Q470" s="38"/>
      <c r="R470" s="38"/>
      <c r="AMI470"/>
      <c r="AMJ470"/>
    </row>
    <row r="471" spans="2:1024" s="36" customFormat="1" x14ac:dyDescent="0.25">
      <c r="B471" s="5"/>
      <c r="C471" s="5"/>
      <c r="D471" s="5"/>
      <c r="E471" s="6"/>
      <c r="F471" s="5"/>
      <c r="G471" s="7"/>
      <c r="H471" s="8"/>
      <c r="I471" s="9"/>
      <c r="J471" s="10"/>
      <c r="K471" s="11"/>
      <c r="L471" s="11"/>
      <c r="M471" s="11"/>
      <c r="N471" s="11"/>
      <c r="Q471" s="38"/>
      <c r="R471" s="38"/>
      <c r="AMI471"/>
      <c r="AMJ471"/>
    </row>
    <row r="472" spans="2:1024" s="36" customFormat="1" x14ac:dyDescent="0.25">
      <c r="B472" s="5"/>
      <c r="C472" s="5"/>
      <c r="D472" s="5"/>
      <c r="E472" s="6"/>
      <c r="F472" s="5"/>
      <c r="G472" s="7"/>
      <c r="H472" s="8"/>
      <c r="I472" s="9"/>
      <c r="J472" s="10"/>
      <c r="K472" s="11"/>
      <c r="L472" s="11"/>
      <c r="M472" s="11"/>
      <c r="N472" s="11"/>
      <c r="Q472" s="38"/>
      <c r="R472" s="38"/>
      <c r="AMI472"/>
      <c r="AMJ472"/>
    </row>
    <row r="473" spans="2:1024" s="36" customFormat="1" x14ac:dyDescent="0.25">
      <c r="B473" s="5"/>
      <c r="C473" s="5"/>
      <c r="D473" s="5"/>
      <c r="E473" s="6"/>
      <c r="F473" s="5"/>
      <c r="G473" s="7"/>
      <c r="H473" s="8"/>
      <c r="I473" s="9"/>
      <c r="J473" s="10"/>
      <c r="K473" s="11"/>
      <c r="L473" s="11"/>
      <c r="M473" s="11"/>
      <c r="N473" s="11"/>
      <c r="Q473" s="38"/>
      <c r="R473" s="38"/>
      <c r="AMI473"/>
      <c r="AMJ473"/>
    </row>
    <row r="474" spans="2:1024" s="36" customFormat="1" x14ac:dyDescent="0.25">
      <c r="B474" s="5"/>
      <c r="C474" s="5"/>
      <c r="D474" s="5"/>
      <c r="E474" s="6"/>
      <c r="F474" s="5"/>
      <c r="G474" s="7"/>
      <c r="H474" s="8"/>
      <c r="I474" s="9"/>
      <c r="J474" s="10"/>
      <c r="K474" s="11"/>
      <c r="L474" s="11"/>
      <c r="M474" s="11"/>
      <c r="N474" s="11"/>
      <c r="Q474" s="38"/>
      <c r="R474" s="38"/>
      <c r="AMI474"/>
      <c r="AMJ474"/>
    </row>
    <row r="475" spans="2:1024" s="36" customFormat="1" x14ac:dyDescent="0.25">
      <c r="B475" s="5"/>
      <c r="C475" s="5"/>
      <c r="D475" s="5"/>
      <c r="E475" s="6"/>
      <c r="F475" s="5"/>
      <c r="G475" s="7"/>
      <c r="H475" s="8"/>
      <c r="I475" s="9"/>
      <c r="J475" s="10"/>
      <c r="K475" s="11"/>
      <c r="L475" s="11"/>
      <c r="M475" s="11"/>
      <c r="N475" s="11"/>
      <c r="Q475" s="38"/>
      <c r="R475" s="38"/>
      <c r="AMI475"/>
      <c r="AMJ475"/>
    </row>
    <row r="476" spans="2:1024" s="36" customFormat="1" x14ac:dyDescent="0.25">
      <c r="B476" s="5"/>
      <c r="C476" s="5"/>
      <c r="D476" s="5"/>
      <c r="E476" s="6"/>
      <c r="F476" s="5"/>
      <c r="G476" s="7"/>
      <c r="H476" s="8"/>
      <c r="I476" s="9"/>
      <c r="J476" s="10"/>
      <c r="K476" s="11"/>
      <c r="L476" s="11"/>
      <c r="M476" s="11"/>
      <c r="N476" s="11"/>
      <c r="Q476" s="38"/>
      <c r="R476" s="38"/>
      <c r="AMI476"/>
      <c r="AMJ476"/>
    </row>
    <row r="477" spans="2:1024" s="36" customFormat="1" x14ac:dyDescent="0.25">
      <c r="B477" s="5"/>
      <c r="C477" s="5"/>
      <c r="D477" s="5"/>
      <c r="E477" s="6"/>
      <c r="F477" s="5"/>
      <c r="G477" s="7"/>
      <c r="H477" s="8"/>
      <c r="I477" s="9"/>
      <c r="J477" s="10"/>
      <c r="K477" s="11"/>
      <c r="L477" s="11"/>
      <c r="M477" s="11"/>
      <c r="N477" s="11"/>
      <c r="Q477" s="38"/>
      <c r="R477" s="38"/>
      <c r="AMI477"/>
      <c r="AMJ477"/>
    </row>
    <row r="478" spans="2:1024" s="36" customFormat="1" x14ac:dyDescent="0.25">
      <c r="B478" s="5"/>
      <c r="C478" s="5"/>
      <c r="D478" s="5"/>
      <c r="E478" s="6"/>
      <c r="F478" s="5"/>
      <c r="G478" s="7"/>
      <c r="H478" s="8"/>
      <c r="I478" s="9"/>
      <c r="J478" s="10"/>
      <c r="K478" s="11"/>
      <c r="L478" s="11"/>
      <c r="M478" s="11"/>
      <c r="N478" s="11"/>
      <c r="Q478" s="38"/>
      <c r="R478" s="38"/>
      <c r="AMI478"/>
      <c r="AMJ478"/>
    </row>
    <row r="479" spans="2:1024" s="36" customFormat="1" x14ac:dyDescent="0.25">
      <c r="B479" s="5"/>
      <c r="C479" s="5"/>
      <c r="D479" s="5"/>
      <c r="E479" s="6"/>
      <c r="F479" s="5"/>
      <c r="G479" s="7"/>
      <c r="H479" s="8"/>
      <c r="I479" s="9"/>
      <c r="J479" s="10"/>
      <c r="K479" s="11"/>
      <c r="L479" s="11"/>
      <c r="M479" s="11"/>
      <c r="N479" s="11"/>
      <c r="Q479" s="38"/>
      <c r="R479" s="38"/>
      <c r="AMI479"/>
      <c r="AMJ479"/>
    </row>
    <row r="480" spans="2:1024" s="36" customFormat="1" x14ac:dyDescent="0.25">
      <c r="B480" s="5"/>
      <c r="C480" s="5"/>
      <c r="D480" s="5"/>
      <c r="E480" s="6"/>
      <c r="F480" s="5"/>
      <c r="G480" s="7"/>
      <c r="H480" s="8"/>
      <c r="I480" s="9"/>
      <c r="J480" s="10"/>
      <c r="K480" s="11"/>
      <c r="L480" s="11"/>
      <c r="M480" s="11"/>
      <c r="N480" s="11"/>
      <c r="Q480" s="38"/>
      <c r="R480" s="38"/>
      <c r="AMI480"/>
      <c r="AMJ480"/>
    </row>
    <row r="481" spans="2:1024" s="36" customFormat="1" x14ac:dyDescent="0.25">
      <c r="B481" s="5"/>
      <c r="C481" s="5"/>
      <c r="D481" s="5"/>
      <c r="E481" s="6"/>
      <c r="F481" s="5"/>
      <c r="G481" s="7"/>
      <c r="H481" s="8"/>
      <c r="I481" s="9"/>
      <c r="J481" s="10"/>
      <c r="K481" s="11"/>
      <c r="L481" s="11"/>
      <c r="M481" s="11"/>
      <c r="N481" s="11"/>
      <c r="Q481" s="38"/>
      <c r="R481" s="38"/>
      <c r="AMI481"/>
      <c r="AMJ481"/>
    </row>
    <row r="482" spans="2:1024" s="36" customFormat="1" x14ac:dyDescent="0.25">
      <c r="B482" s="5"/>
      <c r="C482" s="5"/>
      <c r="D482" s="5"/>
      <c r="E482" s="6"/>
      <c r="F482" s="5"/>
      <c r="G482" s="7"/>
      <c r="H482" s="8"/>
      <c r="I482" s="9"/>
      <c r="J482" s="10"/>
      <c r="K482" s="11"/>
      <c r="L482" s="11"/>
      <c r="M482" s="11"/>
      <c r="N482" s="11"/>
      <c r="Q482" s="38"/>
      <c r="R482" s="38"/>
      <c r="AMI482"/>
      <c r="AMJ482"/>
    </row>
    <row r="483" spans="2:1024" s="36" customFormat="1" x14ac:dyDescent="0.25">
      <c r="B483" s="5"/>
      <c r="C483" s="5"/>
      <c r="D483" s="5"/>
      <c r="E483" s="6"/>
      <c r="F483" s="5"/>
      <c r="G483" s="7"/>
      <c r="H483" s="8"/>
      <c r="I483" s="9"/>
      <c r="J483" s="10"/>
      <c r="K483" s="11"/>
      <c r="L483" s="11"/>
      <c r="M483" s="11"/>
      <c r="N483" s="11"/>
      <c r="Q483" s="38"/>
      <c r="R483" s="38"/>
      <c r="AMI483"/>
      <c r="AMJ483"/>
    </row>
    <row r="484" spans="2:1024" s="36" customFormat="1" x14ac:dyDescent="0.25">
      <c r="B484" s="5"/>
      <c r="C484" s="5"/>
      <c r="D484" s="5"/>
      <c r="E484" s="6"/>
      <c r="F484" s="5"/>
      <c r="G484" s="7"/>
      <c r="H484" s="8"/>
      <c r="I484" s="9"/>
      <c r="J484" s="10"/>
      <c r="K484" s="11"/>
      <c r="L484" s="11"/>
      <c r="M484" s="11"/>
      <c r="N484" s="11"/>
      <c r="Q484" s="38"/>
      <c r="R484" s="38"/>
      <c r="AMI484"/>
      <c r="AMJ484"/>
    </row>
    <row r="485" spans="2:1024" s="36" customFormat="1" x14ac:dyDescent="0.25">
      <c r="B485" s="5"/>
      <c r="C485" s="5"/>
      <c r="D485" s="5"/>
      <c r="E485" s="6"/>
      <c r="F485" s="5"/>
      <c r="G485" s="7"/>
      <c r="H485" s="8"/>
      <c r="I485" s="9"/>
      <c r="J485" s="10"/>
      <c r="K485" s="11"/>
      <c r="L485" s="11"/>
      <c r="M485" s="11"/>
      <c r="N485" s="11"/>
      <c r="Q485" s="38"/>
      <c r="R485" s="38"/>
      <c r="AMI485"/>
      <c r="AMJ485"/>
    </row>
    <row r="486" spans="2:1024" s="36" customFormat="1" x14ac:dyDescent="0.25">
      <c r="B486" s="5"/>
      <c r="C486" s="5"/>
      <c r="D486" s="5"/>
      <c r="E486" s="6"/>
      <c r="F486" s="5"/>
      <c r="G486" s="7"/>
      <c r="H486" s="8"/>
      <c r="I486" s="9"/>
      <c r="J486" s="10"/>
      <c r="K486" s="11"/>
      <c r="L486" s="11"/>
      <c r="M486" s="11"/>
      <c r="N486" s="11"/>
      <c r="Q486" s="38"/>
      <c r="R486" s="38"/>
      <c r="AMI486"/>
      <c r="AMJ486"/>
    </row>
    <row r="487" spans="2:1024" s="36" customFormat="1" x14ac:dyDescent="0.25">
      <c r="B487" s="5"/>
      <c r="C487" s="5"/>
      <c r="D487" s="5"/>
      <c r="E487" s="6"/>
      <c r="F487" s="5"/>
      <c r="G487" s="7"/>
      <c r="H487" s="8"/>
      <c r="I487" s="9"/>
      <c r="J487" s="10"/>
      <c r="K487" s="11"/>
      <c r="L487" s="11"/>
      <c r="M487" s="11"/>
      <c r="N487" s="11"/>
      <c r="Q487" s="38"/>
      <c r="R487" s="38"/>
      <c r="AMI487"/>
      <c r="AMJ487"/>
    </row>
    <row r="488" spans="2:1024" s="36" customFormat="1" x14ac:dyDescent="0.25">
      <c r="B488" s="5"/>
      <c r="C488" s="5"/>
      <c r="D488" s="5"/>
      <c r="E488" s="6"/>
      <c r="F488" s="5"/>
      <c r="G488" s="7"/>
      <c r="H488" s="8"/>
      <c r="I488" s="9"/>
      <c r="J488" s="10"/>
      <c r="K488" s="11"/>
      <c r="L488" s="11"/>
      <c r="M488" s="11"/>
      <c r="N488" s="11"/>
      <c r="Q488" s="38"/>
      <c r="R488" s="38"/>
      <c r="AMI488"/>
      <c r="AMJ488"/>
    </row>
    <row r="489" spans="2:1024" s="36" customFormat="1" x14ac:dyDescent="0.25">
      <c r="B489" s="5"/>
      <c r="C489" s="5"/>
      <c r="D489" s="5"/>
      <c r="E489" s="6"/>
      <c r="F489" s="5"/>
      <c r="G489" s="7"/>
      <c r="H489" s="8"/>
      <c r="I489" s="9"/>
      <c r="J489" s="10"/>
      <c r="K489" s="11"/>
      <c r="L489" s="11"/>
      <c r="M489" s="11"/>
      <c r="N489" s="11"/>
      <c r="Q489" s="38"/>
      <c r="R489" s="38"/>
      <c r="AMI489"/>
      <c r="AMJ489"/>
    </row>
    <row r="490" spans="2:1024" s="36" customFormat="1" x14ac:dyDescent="0.25">
      <c r="B490" s="5"/>
      <c r="C490" s="5"/>
      <c r="D490" s="5"/>
      <c r="E490" s="6"/>
      <c r="F490" s="5"/>
      <c r="G490" s="7"/>
      <c r="H490" s="8"/>
      <c r="I490" s="9"/>
      <c r="J490" s="10"/>
      <c r="K490" s="11"/>
      <c r="L490" s="11"/>
      <c r="M490" s="11"/>
      <c r="N490" s="11"/>
      <c r="Q490" s="38"/>
      <c r="R490" s="38"/>
      <c r="AMI490"/>
      <c r="AMJ490"/>
    </row>
    <row r="491" spans="2:1024" s="36" customFormat="1" x14ac:dyDescent="0.25">
      <c r="B491" s="5"/>
      <c r="C491" s="5"/>
      <c r="D491" s="5"/>
      <c r="E491" s="6"/>
      <c r="F491" s="5"/>
      <c r="G491" s="7"/>
      <c r="H491" s="8"/>
      <c r="I491" s="9"/>
      <c r="J491" s="10"/>
      <c r="K491" s="11"/>
      <c r="L491" s="11"/>
      <c r="M491" s="11"/>
      <c r="N491" s="11"/>
      <c r="Q491" s="38"/>
      <c r="R491" s="38"/>
      <c r="AMI491"/>
      <c r="AMJ491"/>
    </row>
    <row r="492" spans="2:1024" s="36" customFormat="1" x14ac:dyDescent="0.25">
      <c r="B492" s="5"/>
      <c r="C492" s="5"/>
      <c r="D492" s="5"/>
      <c r="E492" s="6"/>
      <c r="F492" s="5"/>
      <c r="G492" s="7"/>
      <c r="H492" s="8"/>
      <c r="I492" s="9"/>
      <c r="J492" s="10"/>
      <c r="K492" s="11"/>
      <c r="L492" s="11"/>
      <c r="M492" s="11"/>
      <c r="N492" s="11"/>
      <c r="Q492" s="38"/>
      <c r="R492" s="38"/>
      <c r="AMI492"/>
      <c r="AMJ492"/>
    </row>
    <row r="493" spans="2:1024" s="36" customFormat="1" x14ac:dyDescent="0.25">
      <c r="B493" s="5"/>
      <c r="C493" s="5"/>
      <c r="D493" s="5"/>
      <c r="E493" s="6"/>
      <c r="F493" s="5"/>
      <c r="G493" s="7"/>
      <c r="H493" s="8"/>
      <c r="I493" s="9"/>
      <c r="J493" s="10"/>
      <c r="K493" s="11"/>
      <c r="L493" s="11"/>
      <c r="M493" s="11"/>
      <c r="N493" s="11"/>
      <c r="Q493" s="38"/>
      <c r="R493" s="38"/>
      <c r="AMI493"/>
      <c r="AMJ493"/>
    </row>
    <row r="494" spans="2:1024" s="36" customFormat="1" x14ac:dyDescent="0.25">
      <c r="B494" s="5"/>
      <c r="C494" s="5"/>
      <c r="D494" s="5"/>
      <c r="E494" s="6"/>
      <c r="F494" s="5"/>
      <c r="G494" s="7"/>
      <c r="H494" s="8"/>
      <c r="I494" s="9"/>
      <c r="J494" s="10"/>
      <c r="K494" s="11"/>
      <c r="L494" s="11"/>
      <c r="M494" s="11"/>
      <c r="N494" s="11"/>
      <c r="Q494" s="38"/>
      <c r="R494" s="38"/>
      <c r="AMI494"/>
      <c r="AMJ494"/>
    </row>
    <row r="495" spans="2:1024" s="36" customFormat="1" x14ac:dyDescent="0.25">
      <c r="B495" s="5"/>
      <c r="C495" s="5"/>
      <c r="D495" s="5"/>
      <c r="E495" s="6"/>
      <c r="F495" s="5"/>
      <c r="G495" s="7"/>
      <c r="H495" s="8"/>
      <c r="I495" s="9"/>
      <c r="J495" s="10"/>
      <c r="K495" s="11"/>
      <c r="L495" s="11"/>
      <c r="M495" s="11"/>
      <c r="N495" s="11"/>
      <c r="Q495" s="38"/>
      <c r="R495" s="38"/>
      <c r="AMI495"/>
      <c r="AMJ495"/>
    </row>
    <row r="496" spans="2:1024" s="36" customFormat="1" x14ac:dyDescent="0.25">
      <c r="B496" s="5"/>
      <c r="C496" s="5"/>
      <c r="D496" s="5"/>
      <c r="E496" s="6"/>
      <c r="F496" s="5"/>
      <c r="G496" s="7"/>
      <c r="H496" s="8"/>
      <c r="I496" s="9"/>
      <c r="J496" s="10"/>
      <c r="K496" s="11"/>
      <c r="L496" s="11"/>
      <c r="M496" s="11"/>
      <c r="N496" s="11"/>
      <c r="Q496" s="38"/>
      <c r="R496" s="38"/>
      <c r="AMI496"/>
      <c r="AMJ496"/>
    </row>
    <row r="497" spans="2:1024" s="36" customFormat="1" x14ac:dyDescent="0.25">
      <c r="B497" s="5"/>
      <c r="C497" s="5"/>
      <c r="D497" s="5"/>
      <c r="E497" s="6"/>
      <c r="F497" s="5"/>
      <c r="G497" s="7"/>
      <c r="H497" s="8"/>
      <c r="I497" s="9"/>
      <c r="J497" s="10"/>
      <c r="K497" s="11"/>
      <c r="L497" s="11"/>
      <c r="M497" s="11"/>
      <c r="N497" s="11"/>
      <c r="Q497" s="38"/>
      <c r="R497" s="38"/>
      <c r="AMI497"/>
      <c r="AMJ497"/>
    </row>
    <row r="498" spans="2:1024" s="36" customFormat="1" x14ac:dyDescent="0.25">
      <c r="B498" s="5"/>
      <c r="C498" s="5"/>
      <c r="D498" s="5"/>
      <c r="E498" s="6"/>
      <c r="F498" s="5"/>
      <c r="G498" s="7"/>
      <c r="H498" s="8"/>
      <c r="I498" s="9"/>
      <c r="J498" s="10"/>
      <c r="K498" s="11"/>
      <c r="L498" s="11"/>
      <c r="M498" s="11"/>
      <c r="N498" s="11"/>
      <c r="Q498" s="38"/>
      <c r="R498" s="38"/>
      <c r="AMI498"/>
      <c r="AMJ498"/>
    </row>
    <row r="499" spans="2:1024" s="36" customFormat="1" x14ac:dyDescent="0.25">
      <c r="B499" s="5"/>
      <c r="C499" s="5"/>
      <c r="D499" s="5"/>
      <c r="E499" s="6"/>
      <c r="F499" s="5"/>
      <c r="G499" s="7"/>
      <c r="H499" s="8"/>
      <c r="I499" s="9"/>
      <c r="J499" s="10"/>
      <c r="K499" s="11"/>
      <c r="L499" s="11"/>
      <c r="M499" s="11"/>
      <c r="N499" s="11"/>
      <c r="Q499" s="38"/>
      <c r="R499" s="38"/>
      <c r="AMI499"/>
      <c r="AMJ499"/>
    </row>
    <row r="500" spans="2:1024" s="36" customFormat="1" x14ac:dyDescent="0.25">
      <c r="B500" s="5"/>
      <c r="C500" s="5"/>
      <c r="D500" s="5"/>
      <c r="E500" s="6"/>
      <c r="F500" s="5"/>
      <c r="G500" s="7"/>
      <c r="H500" s="8"/>
      <c r="I500" s="9"/>
      <c r="J500" s="10"/>
      <c r="K500" s="11"/>
      <c r="L500" s="11"/>
      <c r="M500" s="11"/>
      <c r="N500" s="11"/>
      <c r="Q500" s="38"/>
      <c r="R500" s="38"/>
      <c r="AMI500"/>
      <c r="AMJ500"/>
    </row>
    <row r="501" spans="2:1024" s="36" customFormat="1" x14ac:dyDescent="0.25">
      <c r="B501" s="5"/>
      <c r="C501" s="5"/>
      <c r="D501" s="5"/>
      <c r="E501" s="6"/>
      <c r="F501" s="5"/>
      <c r="G501" s="7"/>
      <c r="H501" s="8"/>
      <c r="I501" s="9"/>
      <c r="J501" s="10"/>
      <c r="K501" s="11"/>
      <c r="L501" s="11"/>
      <c r="M501" s="11"/>
      <c r="N501" s="11"/>
      <c r="Q501" s="38"/>
      <c r="R501" s="38"/>
      <c r="AMI501"/>
      <c r="AMJ501"/>
    </row>
    <row r="502" spans="2:1024" s="36" customFormat="1" x14ac:dyDescent="0.25">
      <c r="B502" s="5"/>
      <c r="C502" s="5"/>
      <c r="D502" s="5"/>
      <c r="E502" s="6"/>
      <c r="F502" s="5"/>
      <c r="G502" s="7"/>
      <c r="H502" s="8"/>
      <c r="I502" s="9"/>
      <c r="J502" s="10"/>
      <c r="K502" s="11"/>
      <c r="L502" s="11"/>
      <c r="M502" s="11"/>
      <c r="N502" s="11"/>
      <c r="Q502" s="38"/>
      <c r="R502" s="38"/>
      <c r="AMI502"/>
      <c r="AMJ502"/>
    </row>
    <row r="503" spans="2:1024" s="36" customFormat="1" x14ac:dyDescent="0.25">
      <c r="B503" s="5"/>
      <c r="C503" s="5"/>
      <c r="D503" s="5"/>
      <c r="E503" s="6"/>
      <c r="F503" s="5"/>
      <c r="G503" s="7"/>
      <c r="H503" s="8"/>
      <c r="I503" s="9"/>
      <c r="J503" s="10"/>
      <c r="K503" s="11"/>
      <c r="L503" s="11"/>
      <c r="M503" s="11"/>
      <c r="N503" s="11"/>
      <c r="Q503" s="38"/>
      <c r="R503" s="38"/>
      <c r="AMI503"/>
      <c r="AMJ503"/>
    </row>
    <row r="504" spans="2:1024" s="36" customFormat="1" x14ac:dyDescent="0.25">
      <c r="B504" s="5"/>
      <c r="C504" s="5"/>
      <c r="D504" s="5"/>
      <c r="E504" s="6"/>
      <c r="F504" s="5"/>
      <c r="G504" s="7"/>
      <c r="H504" s="8"/>
      <c r="I504" s="9"/>
      <c r="J504" s="10"/>
      <c r="K504" s="11"/>
      <c r="L504" s="11"/>
      <c r="M504" s="11"/>
      <c r="N504" s="11"/>
      <c r="Q504" s="38"/>
      <c r="R504" s="38"/>
      <c r="AMI504"/>
      <c r="AMJ504"/>
    </row>
    <row r="505" spans="2:1024" s="36" customFormat="1" x14ac:dyDescent="0.25">
      <c r="B505" s="5"/>
      <c r="C505" s="5"/>
      <c r="D505" s="5"/>
      <c r="E505" s="6"/>
      <c r="F505" s="5"/>
      <c r="G505" s="7"/>
      <c r="H505" s="8"/>
      <c r="I505" s="9"/>
      <c r="J505" s="10"/>
      <c r="K505" s="11"/>
      <c r="L505" s="11"/>
      <c r="M505" s="11"/>
      <c r="N505" s="11"/>
      <c r="Q505" s="38"/>
      <c r="R505" s="38"/>
      <c r="AMI505"/>
      <c r="AMJ505"/>
    </row>
    <row r="506" spans="2:1024" s="36" customFormat="1" x14ac:dyDescent="0.25">
      <c r="B506" s="5"/>
      <c r="C506" s="5"/>
      <c r="D506" s="5"/>
      <c r="E506" s="6"/>
      <c r="F506" s="5"/>
      <c r="G506" s="7"/>
      <c r="H506" s="8"/>
      <c r="I506" s="9"/>
      <c r="J506" s="10"/>
      <c r="K506" s="11"/>
      <c r="L506" s="11"/>
      <c r="M506" s="11"/>
      <c r="N506" s="11"/>
      <c r="Q506" s="38"/>
      <c r="R506" s="38"/>
      <c r="AMI506"/>
      <c r="AMJ506"/>
    </row>
    <row r="507" spans="2:1024" s="36" customFormat="1" x14ac:dyDescent="0.25">
      <c r="B507" s="5"/>
      <c r="C507" s="5"/>
      <c r="D507" s="5"/>
      <c r="E507" s="6"/>
      <c r="F507" s="5"/>
      <c r="G507" s="7"/>
      <c r="H507" s="8"/>
      <c r="I507" s="9"/>
      <c r="J507" s="10"/>
      <c r="K507" s="11"/>
      <c r="L507" s="11"/>
      <c r="M507" s="11"/>
      <c r="N507" s="11"/>
      <c r="Q507" s="38"/>
      <c r="R507" s="38"/>
      <c r="AMI507"/>
      <c r="AMJ507"/>
    </row>
    <row r="508" spans="2:1024" s="36" customFormat="1" x14ac:dyDescent="0.25">
      <c r="B508" s="5"/>
      <c r="C508" s="5"/>
      <c r="D508" s="5"/>
      <c r="E508" s="6"/>
      <c r="F508" s="5"/>
      <c r="G508" s="7"/>
      <c r="H508" s="8"/>
      <c r="I508" s="9"/>
      <c r="J508" s="10"/>
      <c r="K508" s="11"/>
      <c r="L508" s="11"/>
      <c r="M508" s="11"/>
      <c r="N508" s="11"/>
      <c r="Q508" s="38"/>
      <c r="R508" s="38"/>
      <c r="AMI508"/>
      <c r="AMJ508"/>
    </row>
    <row r="509" spans="2:1024" s="36" customFormat="1" x14ac:dyDescent="0.25">
      <c r="B509" s="5"/>
      <c r="C509" s="5"/>
      <c r="D509" s="5"/>
      <c r="E509" s="6"/>
      <c r="F509" s="5"/>
      <c r="G509" s="7"/>
      <c r="H509" s="8"/>
      <c r="I509" s="9"/>
      <c r="J509" s="10"/>
      <c r="K509" s="11"/>
      <c r="L509" s="11"/>
      <c r="M509" s="11"/>
      <c r="N509" s="11"/>
      <c r="Q509" s="38"/>
      <c r="R509" s="38"/>
      <c r="AMI509"/>
      <c r="AMJ509"/>
    </row>
    <row r="510" spans="2:1024" s="36" customFormat="1" x14ac:dyDescent="0.25">
      <c r="B510" s="5"/>
      <c r="C510" s="5"/>
      <c r="D510" s="5"/>
      <c r="E510" s="6"/>
      <c r="F510" s="5"/>
      <c r="G510" s="7"/>
      <c r="H510" s="8"/>
      <c r="I510" s="9"/>
      <c r="J510" s="10"/>
      <c r="K510" s="11"/>
      <c r="L510" s="11"/>
      <c r="M510" s="11"/>
      <c r="N510" s="11"/>
      <c r="Q510" s="38"/>
      <c r="R510" s="38"/>
      <c r="AMI510"/>
      <c r="AMJ510"/>
    </row>
    <row r="511" spans="2:1024" s="36" customFormat="1" x14ac:dyDescent="0.25">
      <c r="B511" s="5"/>
      <c r="C511" s="5"/>
      <c r="D511" s="5"/>
      <c r="E511" s="6"/>
      <c r="F511" s="5"/>
      <c r="G511" s="7"/>
      <c r="H511" s="8"/>
      <c r="I511" s="9"/>
      <c r="J511" s="10"/>
      <c r="K511" s="11"/>
      <c r="L511" s="11"/>
      <c r="M511" s="11"/>
      <c r="N511" s="11"/>
      <c r="Q511" s="38"/>
      <c r="R511" s="38"/>
      <c r="AMI511"/>
      <c r="AMJ511"/>
    </row>
    <row r="512" spans="2:1024" s="36" customFormat="1" x14ac:dyDescent="0.25">
      <c r="B512" s="5"/>
      <c r="C512" s="5"/>
      <c r="D512" s="5"/>
      <c r="E512" s="6"/>
      <c r="F512" s="5"/>
      <c r="G512" s="7"/>
      <c r="H512" s="8"/>
      <c r="I512" s="9"/>
      <c r="J512" s="10"/>
      <c r="K512" s="11"/>
      <c r="L512" s="11"/>
      <c r="M512" s="11"/>
      <c r="N512" s="11"/>
      <c r="Q512" s="38"/>
      <c r="R512" s="38"/>
      <c r="AMI512"/>
      <c r="AMJ512"/>
    </row>
    <row r="513" spans="2:1024" s="36" customFormat="1" x14ac:dyDescent="0.25">
      <c r="B513" s="5"/>
      <c r="C513" s="5"/>
      <c r="D513" s="5"/>
      <c r="E513" s="6"/>
      <c r="F513" s="5"/>
      <c r="G513" s="7"/>
      <c r="H513" s="8"/>
      <c r="I513" s="9"/>
      <c r="J513" s="10"/>
      <c r="K513" s="11"/>
      <c r="L513" s="11"/>
      <c r="M513" s="11"/>
      <c r="N513" s="11"/>
      <c r="Q513" s="38"/>
      <c r="R513" s="38"/>
      <c r="AMI513"/>
      <c r="AMJ513"/>
    </row>
    <row r="514" spans="2:1024" s="36" customFormat="1" x14ac:dyDescent="0.25">
      <c r="B514" s="5"/>
      <c r="C514" s="5"/>
      <c r="D514" s="5"/>
      <c r="E514" s="6"/>
      <c r="F514" s="5"/>
      <c r="G514" s="7"/>
      <c r="H514" s="8"/>
      <c r="I514" s="9"/>
      <c r="J514" s="10"/>
      <c r="K514" s="11"/>
      <c r="L514" s="11"/>
      <c r="M514" s="11"/>
      <c r="N514" s="11"/>
      <c r="Q514" s="38"/>
      <c r="R514" s="38"/>
      <c r="AMI514"/>
      <c r="AMJ514"/>
    </row>
    <row r="515" spans="2:1024" s="36" customFormat="1" x14ac:dyDescent="0.25">
      <c r="B515" s="5"/>
      <c r="C515" s="5"/>
      <c r="D515" s="5"/>
      <c r="E515" s="6"/>
      <c r="F515" s="5"/>
      <c r="G515" s="7"/>
      <c r="H515" s="8"/>
      <c r="I515" s="9"/>
      <c r="J515" s="10"/>
      <c r="K515" s="11"/>
      <c r="L515" s="11"/>
      <c r="M515" s="11"/>
      <c r="N515" s="11"/>
      <c r="Q515" s="38"/>
      <c r="R515" s="38"/>
      <c r="AMI515"/>
      <c r="AMJ515"/>
    </row>
    <row r="516" spans="2:1024" s="36" customFormat="1" x14ac:dyDescent="0.25">
      <c r="B516" s="5"/>
      <c r="C516" s="5"/>
      <c r="D516" s="5"/>
      <c r="E516" s="6"/>
      <c r="F516" s="5"/>
      <c r="G516" s="7"/>
      <c r="H516" s="8"/>
      <c r="I516" s="9"/>
      <c r="J516" s="10"/>
      <c r="K516" s="11"/>
      <c r="L516" s="11"/>
      <c r="M516" s="11"/>
      <c r="N516" s="11"/>
      <c r="Q516" s="38"/>
      <c r="R516" s="38"/>
      <c r="AMI516"/>
      <c r="AMJ516"/>
    </row>
    <row r="517" spans="2:1024" s="36" customFormat="1" x14ac:dyDescent="0.25">
      <c r="B517" s="5"/>
      <c r="C517" s="5"/>
      <c r="D517" s="5"/>
      <c r="E517" s="6"/>
      <c r="F517" s="5"/>
      <c r="G517" s="7"/>
      <c r="H517" s="8"/>
      <c r="I517" s="9"/>
      <c r="J517" s="10"/>
      <c r="K517" s="11"/>
      <c r="L517" s="11"/>
      <c r="M517" s="11"/>
      <c r="N517" s="11"/>
      <c r="Q517" s="38"/>
      <c r="R517" s="38"/>
      <c r="AMI517"/>
      <c r="AMJ517"/>
    </row>
    <row r="518" spans="2:1024" s="36" customFormat="1" x14ac:dyDescent="0.25">
      <c r="B518" s="5"/>
      <c r="C518" s="5"/>
      <c r="D518" s="5"/>
      <c r="E518" s="6"/>
      <c r="F518" s="5"/>
      <c r="G518" s="7"/>
      <c r="H518" s="8"/>
      <c r="I518" s="9"/>
      <c r="J518" s="10"/>
      <c r="K518" s="11"/>
      <c r="L518" s="11"/>
      <c r="M518" s="11"/>
      <c r="N518" s="11"/>
      <c r="Q518" s="38"/>
      <c r="R518" s="38"/>
      <c r="AMI518"/>
      <c r="AMJ518"/>
    </row>
    <row r="519" spans="2:1024" s="36" customFormat="1" x14ac:dyDescent="0.25">
      <c r="B519" s="5"/>
      <c r="C519" s="5"/>
      <c r="D519" s="5"/>
      <c r="E519" s="6"/>
      <c r="F519" s="5"/>
      <c r="G519" s="7"/>
      <c r="H519" s="8"/>
      <c r="I519" s="9"/>
      <c r="J519" s="10"/>
      <c r="K519" s="11"/>
      <c r="L519" s="11"/>
      <c r="M519" s="11"/>
      <c r="N519" s="11"/>
      <c r="Q519" s="38"/>
      <c r="R519" s="38"/>
      <c r="AMI519"/>
      <c r="AMJ519"/>
    </row>
    <row r="520" spans="2:1024" s="36" customFormat="1" x14ac:dyDescent="0.25">
      <c r="B520" s="5"/>
      <c r="C520" s="5"/>
      <c r="D520" s="5"/>
      <c r="E520" s="6"/>
      <c r="F520" s="5"/>
      <c r="G520" s="7"/>
      <c r="H520" s="8"/>
      <c r="I520" s="9"/>
      <c r="J520" s="10"/>
      <c r="K520" s="11"/>
      <c r="L520" s="11"/>
      <c r="M520" s="11"/>
      <c r="N520" s="11"/>
      <c r="Q520" s="38"/>
      <c r="R520" s="38"/>
      <c r="AMI520"/>
      <c r="AMJ520"/>
    </row>
    <row r="521" spans="2:1024" s="36" customFormat="1" x14ac:dyDescent="0.25">
      <c r="B521" s="5"/>
      <c r="C521" s="5"/>
      <c r="D521" s="5"/>
      <c r="E521" s="6"/>
      <c r="F521" s="5"/>
      <c r="G521" s="7"/>
      <c r="H521" s="8"/>
      <c r="I521" s="9"/>
      <c r="J521" s="10"/>
      <c r="K521" s="11"/>
      <c r="L521" s="11"/>
      <c r="M521" s="11"/>
      <c r="N521" s="11"/>
      <c r="Q521" s="38"/>
      <c r="R521" s="38"/>
      <c r="AMI521"/>
      <c r="AMJ521"/>
    </row>
    <row r="522" spans="2:1024" s="36" customFormat="1" x14ac:dyDescent="0.25">
      <c r="B522" s="5"/>
      <c r="C522" s="5"/>
      <c r="D522" s="5"/>
      <c r="E522" s="6"/>
      <c r="F522" s="5"/>
      <c r="G522" s="7"/>
      <c r="H522" s="8"/>
      <c r="I522" s="9"/>
      <c r="J522" s="10"/>
      <c r="K522" s="11"/>
      <c r="L522" s="11"/>
      <c r="M522" s="11"/>
      <c r="N522" s="11"/>
      <c r="Q522" s="38"/>
      <c r="R522" s="38"/>
      <c r="AMI522"/>
      <c r="AMJ522"/>
    </row>
    <row r="523" spans="2:1024" s="36" customFormat="1" x14ac:dyDescent="0.25">
      <c r="B523" s="5"/>
      <c r="C523" s="5"/>
      <c r="D523" s="5"/>
      <c r="E523" s="6"/>
      <c r="F523" s="5"/>
      <c r="G523" s="7"/>
      <c r="H523" s="8"/>
      <c r="I523" s="9"/>
      <c r="J523" s="10"/>
      <c r="K523" s="11"/>
      <c r="L523" s="11"/>
      <c r="M523" s="11"/>
      <c r="N523" s="11"/>
      <c r="Q523" s="38"/>
      <c r="R523" s="38"/>
      <c r="AMI523"/>
      <c r="AMJ523"/>
    </row>
    <row r="524" spans="2:1024" s="36" customFormat="1" x14ac:dyDescent="0.25">
      <c r="B524" s="5"/>
      <c r="C524" s="5"/>
      <c r="D524" s="5"/>
      <c r="E524" s="6"/>
      <c r="F524" s="5"/>
      <c r="G524" s="7"/>
      <c r="H524" s="8"/>
      <c r="I524" s="9"/>
      <c r="J524" s="10"/>
      <c r="K524" s="11"/>
      <c r="L524" s="11"/>
      <c r="M524" s="11"/>
      <c r="N524" s="11"/>
      <c r="Q524" s="38"/>
      <c r="R524" s="38"/>
      <c r="AMI524"/>
      <c r="AMJ524"/>
    </row>
    <row r="525" spans="2:1024" s="36" customFormat="1" x14ac:dyDescent="0.25">
      <c r="B525" s="5"/>
      <c r="C525" s="5"/>
      <c r="D525" s="5"/>
      <c r="E525" s="6"/>
      <c r="F525" s="5"/>
      <c r="G525" s="7"/>
      <c r="H525" s="8"/>
      <c r="I525" s="9"/>
      <c r="J525" s="10"/>
      <c r="K525" s="11"/>
      <c r="L525" s="11"/>
      <c r="M525" s="11"/>
      <c r="N525" s="11"/>
      <c r="Q525" s="38"/>
      <c r="R525" s="38"/>
      <c r="AMI525"/>
      <c r="AMJ525"/>
    </row>
    <row r="526" spans="2:1024" s="36" customFormat="1" x14ac:dyDescent="0.25">
      <c r="B526" s="5"/>
      <c r="C526" s="5"/>
      <c r="D526" s="5"/>
      <c r="E526" s="6"/>
      <c r="F526" s="5"/>
      <c r="G526" s="7"/>
      <c r="H526" s="8"/>
      <c r="I526" s="9"/>
      <c r="J526" s="10"/>
      <c r="K526" s="11"/>
      <c r="L526" s="11"/>
      <c r="M526" s="11"/>
      <c r="N526" s="11"/>
      <c r="Q526" s="38"/>
      <c r="R526" s="38"/>
      <c r="AMI526"/>
      <c r="AMJ526"/>
    </row>
    <row r="527" spans="2:1024" s="36" customFormat="1" x14ac:dyDescent="0.25">
      <c r="B527" s="5"/>
      <c r="C527" s="5"/>
      <c r="D527" s="5"/>
      <c r="E527" s="6"/>
      <c r="F527" s="5"/>
      <c r="G527" s="7"/>
      <c r="H527" s="8"/>
      <c r="I527" s="9"/>
      <c r="J527" s="10"/>
      <c r="K527" s="11"/>
      <c r="L527" s="11"/>
      <c r="M527" s="11"/>
      <c r="N527" s="11"/>
      <c r="Q527" s="38"/>
      <c r="R527" s="38"/>
      <c r="AMI527"/>
      <c r="AMJ527"/>
    </row>
    <row r="528" spans="2:1024" s="36" customFormat="1" x14ac:dyDescent="0.25">
      <c r="B528" s="5"/>
      <c r="C528" s="5"/>
      <c r="D528" s="5"/>
      <c r="E528" s="6"/>
      <c r="F528" s="5"/>
      <c r="G528" s="7"/>
      <c r="H528" s="8"/>
      <c r="I528" s="9"/>
      <c r="J528" s="10"/>
      <c r="K528" s="11"/>
      <c r="L528" s="11"/>
      <c r="M528" s="11"/>
      <c r="N528" s="11"/>
      <c r="Q528" s="38"/>
      <c r="R528" s="38"/>
      <c r="AMI528"/>
      <c r="AMJ528"/>
    </row>
    <row r="529" spans="2:1024" s="36" customFormat="1" x14ac:dyDescent="0.25">
      <c r="B529" s="5"/>
      <c r="C529" s="5"/>
      <c r="D529" s="5"/>
      <c r="E529" s="6"/>
      <c r="F529" s="5"/>
      <c r="G529" s="7"/>
      <c r="H529" s="8"/>
      <c r="I529" s="9"/>
      <c r="J529" s="10"/>
      <c r="K529" s="11"/>
      <c r="L529" s="11"/>
      <c r="M529" s="11"/>
      <c r="N529" s="11"/>
      <c r="Q529" s="38"/>
      <c r="R529" s="38"/>
      <c r="AMI529"/>
      <c r="AMJ529"/>
    </row>
    <row r="530" spans="2:1024" s="36" customFormat="1" x14ac:dyDescent="0.25">
      <c r="B530" s="5"/>
      <c r="C530" s="5"/>
      <c r="D530" s="5"/>
      <c r="E530" s="6"/>
      <c r="F530" s="5"/>
      <c r="G530" s="7"/>
      <c r="H530" s="8"/>
      <c r="I530" s="9"/>
      <c r="J530" s="10"/>
      <c r="K530" s="11"/>
      <c r="L530" s="11"/>
      <c r="M530" s="11"/>
      <c r="N530" s="11"/>
      <c r="Q530" s="38"/>
      <c r="R530" s="38"/>
      <c r="AMI530"/>
      <c r="AMJ530"/>
    </row>
    <row r="531" spans="2:1024" s="36" customFormat="1" x14ac:dyDescent="0.25">
      <c r="B531" s="5"/>
      <c r="C531" s="5"/>
      <c r="D531" s="5"/>
      <c r="E531" s="6"/>
      <c r="F531" s="5"/>
      <c r="G531" s="7"/>
      <c r="H531" s="8"/>
      <c r="I531" s="9"/>
      <c r="J531" s="10"/>
      <c r="K531" s="11"/>
      <c r="L531" s="11"/>
      <c r="M531" s="11"/>
      <c r="N531" s="11"/>
      <c r="Q531" s="38"/>
      <c r="R531" s="38"/>
      <c r="AMI531"/>
      <c r="AMJ531"/>
    </row>
    <row r="532" spans="2:1024" s="36" customFormat="1" x14ac:dyDescent="0.25">
      <c r="B532" s="5"/>
      <c r="C532" s="5"/>
      <c r="D532" s="5"/>
      <c r="E532" s="6"/>
      <c r="F532" s="5"/>
      <c r="G532" s="7"/>
      <c r="H532" s="8"/>
      <c r="I532" s="9"/>
      <c r="J532" s="10"/>
      <c r="K532" s="11"/>
      <c r="L532" s="11"/>
      <c r="M532" s="11"/>
      <c r="N532" s="11"/>
      <c r="Q532" s="38"/>
      <c r="R532" s="38"/>
      <c r="AMI532"/>
      <c r="AMJ532"/>
    </row>
    <row r="533" spans="2:1024" s="36" customFormat="1" x14ac:dyDescent="0.25">
      <c r="B533" s="5"/>
      <c r="C533" s="5"/>
      <c r="D533" s="5"/>
      <c r="E533" s="6"/>
      <c r="F533" s="5"/>
      <c r="G533" s="7"/>
      <c r="H533" s="8"/>
      <c r="I533" s="9"/>
      <c r="J533" s="10"/>
      <c r="K533" s="11"/>
      <c r="L533" s="11"/>
      <c r="M533" s="11"/>
      <c r="N533" s="11"/>
      <c r="Q533" s="38"/>
      <c r="R533" s="38"/>
      <c r="AMI533"/>
      <c r="AMJ533"/>
    </row>
    <row r="534" spans="2:1024" s="36" customFormat="1" x14ac:dyDescent="0.25">
      <c r="B534" s="5"/>
      <c r="C534" s="5"/>
      <c r="D534" s="5"/>
      <c r="E534" s="6"/>
      <c r="F534" s="5"/>
      <c r="G534" s="7"/>
      <c r="H534" s="8"/>
      <c r="I534" s="9"/>
      <c r="J534" s="10"/>
      <c r="K534" s="11"/>
      <c r="L534" s="11"/>
      <c r="M534" s="11"/>
      <c r="N534" s="11"/>
      <c r="Q534" s="38"/>
      <c r="R534" s="38"/>
      <c r="AMI534"/>
      <c r="AMJ534"/>
    </row>
    <row r="535" spans="2:1024" s="36" customFormat="1" x14ac:dyDescent="0.25">
      <c r="B535" s="5"/>
      <c r="C535" s="5"/>
      <c r="D535" s="5"/>
      <c r="E535" s="6"/>
      <c r="F535" s="5"/>
      <c r="G535" s="7"/>
      <c r="H535" s="8"/>
      <c r="I535" s="9"/>
      <c r="J535" s="10"/>
      <c r="K535" s="11"/>
      <c r="L535" s="11"/>
      <c r="M535" s="11"/>
      <c r="N535" s="11"/>
      <c r="Q535" s="38"/>
      <c r="R535" s="38"/>
      <c r="AMI535"/>
      <c r="AMJ535"/>
    </row>
    <row r="536" spans="2:1024" s="36" customFormat="1" x14ac:dyDescent="0.25">
      <c r="B536" s="5"/>
      <c r="C536" s="5"/>
      <c r="D536" s="5"/>
      <c r="E536" s="6"/>
      <c r="F536" s="5"/>
      <c r="G536" s="7"/>
      <c r="H536" s="8"/>
      <c r="I536" s="9"/>
      <c r="J536" s="10"/>
      <c r="K536" s="11"/>
      <c r="L536" s="11"/>
      <c r="M536" s="11"/>
      <c r="N536" s="11"/>
      <c r="Q536" s="38"/>
      <c r="R536" s="38"/>
      <c r="AMI536"/>
      <c r="AMJ536"/>
    </row>
    <row r="537" spans="2:1024" s="36" customFormat="1" x14ac:dyDescent="0.25">
      <c r="B537" s="5"/>
      <c r="C537" s="5"/>
      <c r="D537" s="5"/>
      <c r="E537" s="6"/>
      <c r="F537" s="5"/>
      <c r="G537" s="7"/>
      <c r="H537" s="8"/>
      <c r="I537" s="9"/>
      <c r="J537" s="10"/>
      <c r="K537" s="11"/>
      <c r="L537" s="11"/>
      <c r="M537" s="11"/>
      <c r="N537" s="11"/>
      <c r="Q537" s="38"/>
      <c r="R537" s="38"/>
      <c r="AMI537"/>
      <c r="AMJ537"/>
    </row>
    <row r="538" spans="2:1024" s="36" customFormat="1" x14ac:dyDescent="0.25">
      <c r="B538" s="5"/>
      <c r="C538" s="5"/>
      <c r="D538" s="5"/>
      <c r="E538" s="6"/>
      <c r="F538" s="5"/>
      <c r="G538" s="7"/>
      <c r="H538" s="8"/>
      <c r="I538" s="9"/>
      <c r="J538" s="10"/>
      <c r="K538" s="11"/>
      <c r="L538" s="11"/>
      <c r="M538" s="11"/>
      <c r="N538" s="11"/>
      <c r="Q538" s="38"/>
      <c r="R538" s="38"/>
      <c r="AMI538"/>
      <c r="AMJ538"/>
    </row>
    <row r="539" spans="2:1024" s="36" customFormat="1" x14ac:dyDescent="0.25">
      <c r="B539" s="5"/>
      <c r="C539" s="5"/>
      <c r="D539" s="5"/>
      <c r="E539" s="6"/>
      <c r="F539" s="5"/>
      <c r="G539" s="7"/>
      <c r="H539" s="8"/>
      <c r="I539" s="9"/>
      <c r="J539" s="10"/>
      <c r="K539" s="11"/>
      <c r="L539" s="11"/>
      <c r="M539" s="11"/>
      <c r="N539" s="11"/>
      <c r="Q539" s="38"/>
      <c r="R539" s="38"/>
      <c r="AMI539"/>
      <c r="AMJ539"/>
    </row>
    <row r="540" spans="2:1024" s="36" customFormat="1" x14ac:dyDescent="0.25">
      <c r="B540" s="5"/>
      <c r="C540" s="5"/>
      <c r="D540" s="5"/>
      <c r="E540" s="6"/>
      <c r="F540" s="5"/>
      <c r="G540" s="7"/>
      <c r="H540" s="8"/>
      <c r="I540" s="9"/>
      <c r="J540" s="10"/>
      <c r="K540" s="11"/>
      <c r="L540" s="11"/>
      <c r="M540" s="11"/>
      <c r="N540" s="11"/>
      <c r="Q540" s="38"/>
      <c r="R540" s="38"/>
      <c r="AMI540"/>
      <c r="AMJ540"/>
    </row>
    <row r="541" spans="2:1024" s="36" customFormat="1" x14ac:dyDescent="0.25">
      <c r="B541" s="5"/>
      <c r="C541" s="5"/>
      <c r="D541" s="5"/>
      <c r="E541" s="6"/>
      <c r="F541" s="5"/>
      <c r="G541" s="7"/>
      <c r="H541" s="8"/>
      <c r="I541" s="9"/>
      <c r="J541" s="10"/>
      <c r="K541" s="11"/>
      <c r="L541" s="11"/>
      <c r="M541" s="11"/>
      <c r="N541" s="11"/>
      <c r="Q541" s="38"/>
      <c r="R541" s="38"/>
      <c r="AMI541"/>
      <c r="AMJ541"/>
    </row>
    <row r="542" spans="2:1024" s="36" customFormat="1" x14ac:dyDescent="0.25">
      <c r="B542" s="5"/>
      <c r="C542" s="5"/>
      <c r="D542" s="5"/>
      <c r="E542" s="6"/>
      <c r="F542" s="5"/>
      <c r="G542" s="7"/>
      <c r="H542" s="8"/>
      <c r="I542" s="9"/>
      <c r="J542" s="10"/>
      <c r="K542" s="11"/>
      <c r="L542" s="11"/>
      <c r="M542" s="11"/>
      <c r="N542" s="11"/>
      <c r="Q542" s="38"/>
      <c r="R542" s="38"/>
      <c r="AMI542"/>
      <c r="AMJ542"/>
    </row>
    <row r="543" spans="2:1024" s="36" customFormat="1" x14ac:dyDescent="0.25">
      <c r="B543" s="5"/>
      <c r="C543" s="5"/>
      <c r="D543" s="5"/>
      <c r="E543" s="6"/>
      <c r="F543" s="5"/>
      <c r="G543" s="7"/>
      <c r="H543" s="8"/>
      <c r="I543" s="9"/>
      <c r="J543" s="10"/>
      <c r="K543" s="11"/>
      <c r="L543" s="11"/>
      <c r="M543" s="11"/>
      <c r="N543" s="11"/>
      <c r="Q543" s="38"/>
      <c r="R543" s="38"/>
      <c r="AMI543"/>
      <c r="AMJ543"/>
    </row>
    <row r="544" spans="2:1024" s="36" customFormat="1" x14ac:dyDescent="0.25">
      <c r="B544" s="5"/>
      <c r="C544" s="5"/>
      <c r="D544" s="5"/>
      <c r="E544" s="6"/>
      <c r="F544" s="5"/>
      <c r="G544" s="7"/>
      <c r="H544" s="8"/>
      <c r="I544" s="9"/>
      <c r="J544" s="10"/>
      <c r="K544" s="11"/>
      <c r="L544" s="11"/>
      <c r="M544" s="11"/>
      <c r="N544" s="11"/>
      <c r="Q544" s="38"/>
      <c r="R544" s="38"/>
      <c r="AMI544"/>
      <c r="AMJ544"/>
    </row>
    <row r="545" spans="2:1024" s="36" customFormat="1" x14ac:dyDescent="0.25">
      <c r="B545" s="5"/>
      <c r="C545" s="5"/>
      <c r="D545" s="5"/>
      <c r="E545" s="6"/>
      <c r="F545" s="5"/>
      <c r="G545" s="7"/>
      <c r="H545" s="8"/>
      <c r="I545" s="9"/>
      <c r="J545" s="10"/>
      <c r="K545" s="11"/>
      <c r="L545" s="11"/>
      <c r="M545" s="11"/>
      <c r="N545" s="11"/>
      <c r="Q545" s="38"/>
      <c r="R545" s="38"/>
      <c r="AMI545"/>
      <c r="AMJ545"/>
    </row>
    <row r="546" spans="2:1024" s="36" customFormat="1" x14ac:dyDescent="0.25">
      <c r="B546" s="5"/>
      <c r="C546" s="5"/>
      <c r="D546" s="5"/>
      <c r="E546" s="6"/>
      <c r="F546" s="5"/>
      <c r="G546" s="7"/>
      <c r="H546" s="8"/>
      <c r="I546" s="9"/>
      <c r="J546" s="10"/>
      <c r="K546" s="11"/>
      <c r="L546" s="11"/>
      <c r="M546" s="11"/>
      <c r="N546" s="11"/>
      <c r="Q546" s="38"/>
      <c r="R546" s="38"/>
      <c r="AMI546"/>
      <c r="AMJ546"/>
    </row>
    <row r="547" spans="2:1024" s="36" customFormat="1" x14ac:dyDescent="0.25">
      <c r="B547" s="5"/>
      <c r="C547" s="5"/>
      <c r="D547" s="5"/>
      <c r="E547" s="6"/>
      <c r="F547" s="5"/>
      <c r="G547" s="7"/>
      <c r="H547" s="8"/>
      <c r="I547" s="9"/>
      <c r="J547" s="10"/>
      <c r="K547" s="11"/>
      <c r="L547" s="11"/>
      <c r="M547" s="11"/>
      <c r="N547" s="11"/>
      <c r="Q547" s="38"/>
      <c r="R547" s="38"/>
      <c r="AMI547"/>
      <c r="AMJ547"/>
    </row>
    <row r="548" spans="2:1024" s="36" customFormat="1" x14ac:dyDescent="0.25">
      <c r="B548" s="5"/>
      <c r="C548" s="5"/>
      <c r="D548" s="5"/>
      <c r="E548" s="6"/>
      <c r="F548" s="5"/>
      <c r="G548" s="7"/>
      <c r="H548" s="8"/>
      <c r="I548" s="9"/>
      <c r="J548" s="10"/>
      <c r="K548" s="11"/>
      <c r="L548" s="11"/>
      <c r="M548" s="11"/>
      <c r="N548" s="11"/>
      <c r="Q548" s="38"/>
      <c r="R548" s="38"/>
      <c r="AMI548"/>
      <c r="AMJ548"/>
    </row>
    <row r="549" spans="2:1024" s="36" customFormat="1" x14ac:dyDescent="0.25">
      <c r="B549" s="5"/>
      <c r="C549" s="5"/>
      <c r="D549" s="5"/>
      <c r="E549" s="6"/>
      <c r="F549" s="5"/>
      <c r="G549" s="7"/>
      <c r="H549" s="8"/>
      <c r="I549" s="9"/>
      <c r="J549" s="10"/>
      <c r="K549" s="11"/>
      <c r="L549" s="11"/>
      <c r="M549" s="11"/>
      <c r="N549" s="11"/>
      <c r="Q549" s="38"/>
      <c r="R549" s="38"/>
      <c r="AMI549"/>
      <c r="AMJ549"/>
    </row>
    <row r="550" spans="2:1024" s="36" customFormat="1" x14ac:dyDescent="0.25">
      <c r="B550" s="5"/>
      <c r="C550" s="5"/>
      <c r="D550" s="5"/>
      <c r="E550" s="6"/>
      <c r="F550" s="5"/>
      <c r="G550" s="7"/>
      <c r="H550" s="8"/>
      <c r="I550" s="9"/>
      <c r="J550" s="10"/>
      <c r="K550" s="11"/>
      <c r="L550" s="11"/>
      <c r="M550" s="11"/>
      <c r="N550" s="11"/>
      <c r="Q550" s="38"/>
      <c r="R550" s="38"/>
      <c r="AMI550"/>
      <c r="AMJ550"/>
    </row>
    <row r="551" spans="2:1024" s="36" customFormat="1" x14ac:dyDescent="0.25">
      <c r="B551" s="5"/>
      <c r="C551" s="5"/>
      <c r="D551" s="5"/>
      <c r="E551" s="6"/>
      <c r="F551" s="5"/>
      <c r="G551" s="7"/>
      <c r="H551" s="8"/>
      <c r="I551" s="9"/>
      <c r="J551" s="10"/>
      <c r="K551" s="11"/>
      <c r="L551" s="11"/>
      <c r="M551" s="11"/>
      <c r="N551" s="11"/>
      <c r="Q551" s="38"/>
      <c r="R551" s="38"/>
      <c r="AMI551"/>
      <c r="AMJ551"/>
    </row>
    <row r="552" spans="2:1024" s="36" customFormat="1" x14ac:dyDescent="0.25">
      <c r="B552" s="5"/>
      <c r="C552" s="5"/>
      <c r="D552" s="5"/>
      <c r="E552" s="6"/>
      <c r="F552" s="5"/>
      <c r="G552" s="7"/>
      <c r="H552" s="8"/>
      <c r="I552" s="9"/>
      <c r="J552" s="10"/>
      <c r="K552" s="11"/>
      <c r="L552" s="11"/>
      <c r="M552" s="11"/>
      <c r="N552" s="11"/>
      <c r="Q552" s="38"/>
      <c r="R552" s="38"/>
      <c r="AMI552"/>
      <c r="AMJ552"/>
    </row>
    <row r="553" spans="2:1024" s="36" customFormat="1" x14ac:dyDescent="0.25">
      <c r="B553" s="5"/>
      <c r="C553" s="5"/>
      <c r="D553" s="5"/>
      <c r="E553" s="6"/>
      <c r="F553" s="5"/>
      <c r="G553" s="7"/>
      <c r="H553" s="8"/>
      <c r="I553" s="9"/>
      <c r="J553" s="10"/>
      <c r="K553" s="11"/>
      <c r="L553" s="11"/>
      <c r="M553" s="11"/>
      <c r="N553" s="11"/>
      <c r="Q553" s="38"/>
      <c r="R553" s="38"/>
      <c r="AMI553"/>
      <c r="AMJ553"/>
    </row>
    <row r="554" spans="2:1024" s="36" customFormat="1" x14ac:dyDescent="0.25">
      <c r="B554" s="5"/>
      <c r="C554" s="5"/>
      <c r="D554" s="5"/>
      <c r="E554" s="6"/>
      <c r="F554" s="5"/>
      <c r="G554" s="7"/>
      <c r="H554" s="8"/>
      <c r="I554" s="9"/>
      <c r="J554" s="10"/>
      <c r="K554" s="11"/>
      <c r="L554" s="11"/>
      <c r="M554" s="11"/>
      <c r="N554" s="11"/>
      <c r="Q554" s="38"/>
      <c r="R554" s="38"/>
      <c r="AMI554"/>
      <c r="AMJ554"/>
    </row>
    <row r="555" spans="2:1024" s="36" customFormat="1" x14ac:dyDescent="0.25">
      <c r="B555" s="5"/>
      <c r="C555" s="5"/>
      <c r="D555" s="5"/>
      <c r="E555" s="6"/>
      <c r="F555" s="5"/>
      <c r="G555" s="7"/>
      <c r="H555" s="8"/>
      <c r="I555" s="9"/>
      <c r="J555" s="10"/>
      <c r="K555" s="11"/>
      <c r="L555" s="11"/>
      <c r="M555" s="11"/>
      <c r="N555" s="11"/>
      <c r="Q555" s="38"/>
      <c r="R555" s="38"/>
      <c r="AMI555"/>
      <c r="AMJ555"/>
    </row>
    <row r="556" spans="2:1024" s="36" customFormat="1" x14ac:dyDescent="0.25">
      <c r="B556" s="5"/>
      <c r="C556" s="5"/>
      <c r="D556" s="5"/>
      <c r="E556" s="6"/>
      <c r="F556" s="5"/>
      <c r="G556" s="7"/>
      <c r="H556" s="8"/>
      <c r="I556" s="9"/>
      <c r="J556" s="10"/>
      <c r="K556" s="11"/>
      <c r="L556" s="11"/>
      <c r="M556" s="11"/>
      <c r="N556" s="11"/>
      <c r="Q556" s="38"/>
      <c r="R556" s="38"/>
      <c r="AMI556"/>
      <c r="AMJ556"/>
    </row>
    <row r="557" spans="2:1024" s="36" customFormat="1" x14ac:dyDescent="0.25">
      <c r="B557" s="5"/>
      <c r="C557" s="5"/>
      <c r="D557" s="5"/>
      <c r="E557" s="6"/>
      <c r="F557" s="5"/>
      <c r="G557" s="7"/>
      <c r="H557" s="8"/>
      <c r="I557" s="9"/>
      <c r="J557" s="10"/>
      <c r="K557" s="11"/>
      <c r="L557" s="11"/>
      <c r="M557" s="11"/>
      <c r="N557" s="11"/>
      <c r="Q557" s="38"/>
      <c r="R557" s="38"/>
      <c r="AMI557"/>
      <c r="AMJ557"/>
    </row>
    <row r="558" spans="2:1024" s="36" customFormat="1" x14ac:dyDescent="0.25">
      <c r="B558" s="5"/>
      <c r="C558" s="5"/>
      <c r="D558" s="5"/>
      <c r="E558" s="6"/>
      <c r="F558" s="5"/>
      <c r="G558" s="7"/>
      <c r="H558" s="8"/>
      <c r="I558" s="9"/>
      <c r="J558" s="10"/>
      <c r="K558" s="11"/>
      <c r="L558" s="11"/>
      <c r="M558" s="11"/>
      <c r="N558" s="11"/>
      <c r="Q558" s="38"/>
      <c r="R558" s="38"/>
      <c r="AMI558"/>
      <c r="AMJ558"/>
    </row>
    <row r="559" spans="2:1024" s="36" customFormat="1" x14ac:dyDescent="0.25">
      <c r="B559" s="5"/>
      <c r="C559" s="5"/>
      <c r="D559" s="5"/>
      <c r="E559" s="6"/>
      <c r="F559" s="5"/>
      <c r="G559" s="7"/>
      <c r="H559" s="8"/>
      <c r="I559" s="9"/>
      <c r="J559" s="10"/>
      <c r="K559" s="11"/>
      <c r="L559" s="11"/>
      <c r="M559" s="11"/>
      <c r="N559" s="11"/>
      <c r="Q559" s="38"/>
      <c r="R559" s="38"/>
      <c r="AMI559"/>
      <c r="AMJ559"/>
    </row>
    <row r="560" spans="2:1024" s="36" customFormat="1" x14ac:dyDescent="0.25">
      <c r="B560" s="5"/>
      <c r="C560" s="5"/>
      <c r="D560" s="5"/>
      <c r="E560" s="6"/>
      <c r="F560" s="5"/>
      <c r="G560" s="7"/>
      <c r="H560" s="8"/>
      <c r="I560" s="9"/>
      <c r="J560" s="10"/>
      <c r="K560" s="11"/>
      <c r="L560" s="11"/>
      <c r="M560" s="11"/>
      <c r="N560" s="11"/>
      <c r="Q560" s="38"/>
      <c r="R560" s="38"/>
      <c r="AMI560"/>
      <c r="AMJ560"/>
    </row>
    <row r="561" spans="2:1024" s="36" customFormat="1" x14ac:dyDescent="0.25">
      <c r="B561" s="5"/>
      <c r="C561" s="5"/>
      <c r="D561" s="5"/>
      <c r="E561" s="6"/>
      <c r="F561" s="5"/>
      <c r="G561" s="7"/>
      <c r="H561" s="8"/>
      <c r="I561" s="9"/>
      <c r="J561" s="10"/>
      <c r="K561" s="11"/>
      <c r="L561" s="11"/>
      <c r="M561" s="11"/>
      <c r="N561" s="11"/>
      <c r="Q561" s="38"/>
      <c r="R561" s="38"/>
      <c r="AMI561"/>
      <c r="AMJ561"/>
    </row>
    <row r="562" spans="2:1024" s="36" customFormat="1" x14ac:dyDescent="0.25">
      <c r="B562" s="5"/>
      <c r="C562" s="5"/>
      <c r="D562" s="5"/>
      <c r="E562" s="6"/>
      <c r="F562" s="5"/>
      <c r="G562" s="7"/>
      <c r="H562" s="8"/>
      <c r="I562" s="9"/>
      <c r="J562" s="10"/>
      <c r="K562" s="11"/>
      <c r="L562" s="11"/>
      <c r="M562" s="11"/>
      <c r="N562" s="11"/>
      <c r="Q562" s="38"/>
      <c r="R562" s="38"/>
      <c r="AMI562"/>
      <c r="AMJ562"/>
    </row>
    <row r="563" spans="2:1024" s="36" customFormat="1" x14ac:dyDescent="0.25">
      <c r="B563" s="5"/>
      <c r="C563" s="5"/>
      <c r="D563" s="5"/>
      <c r="E563" s="6"/>
      <c r="F563" s="5"/>
      <c r="G563" s="7"/>
      <c r="H563" s="8"/>
      <c r="I563" s="9"/>
      <c r="J563" s="10"/>
      <c r="K563" s="11"/>
      <c r="L563" s="11"/>
      <c r="M563" s="11"/>
      <c r="N563" s="11"/>
      <c r="Q563" s="38"/>
      <c r="R563" s="38"/>
      <c r="AMI563"/>
      <c r="AMJ563"/>
    </row>
    <row r="564" spans="2:1024" s="36" customFormat="1" x14ac:dyDescent="0.25">
      <c r="B564" s="5"/>
      <c r="C564" s="5"/>
      <c r="D564" s="5"/>
      <c r="E564" s="6"/>
      <c r="F564" s="5"/>
      <c r="G564" s="7"/>
      <c r="H564" s="8"/>
      <c r="I564" s="9"/>
      <c r="J564" s="10"/>
      <c r="K564" s="11"/>
      <c r="L564" s="11"/>
      <c r="M564" s="11"/>
      <c r="N564" s="11"/>
      <c r="Q564" s="38"/>
      <c r="R564" s="38"/>
      <c r="AMI564"/>
      <c r="AMJ564"/>
    </row>
    <row r="565" spans="2:1024" s="36" customFormat="1" x14ac:dyDescent="0.25">
      <c r="B565" s="5"/>
      <c r="C565" s="5"/>
      <c r="D565" s="5"/>
      <c r="E565" s="6"/>
      <c r="F565" s="5"/>
      <c r="G565" s="7"/>
      <c r="H565" s="8"/>
      <c r="I565" s="9"/>
      <c r="J565" s="10"/>
      <c r="K565" s="11"/>
      <c r="L565" s="11"/>
      <c r="M565" s="11"/>
      <c r="N565" s="11"/>
      <c r="Q565" s="38"/>
      <c r="R565" s="38"/>
      <c r="AMI565"/>
      <c r="AMJ565"/>
    </row>
    <row r="566" spans="2:1024" s="36" customFormat="1" x14ac:dyDescent="0.25">
      <c r="B566" s="5"/>
      <c r="C566" s="5"/>
      <c r="D566" s="5"/>
      <c r="E566" s="6"/>
      <c r="F566" s="5"/>
      <c r="G566" s="7"/>
      <c r="H566" s="8"/>
      <c r="I566" s="9"/>
      <c r="J566" s="10"/>
      <c r="K566" s="11"/>
      <c r="L566" s="11"/>
      <c r="M566" s="11"/>
      <c r="N566" s="11"/>
      <c r="Q566" s="38"/>
      <c r="R566" s="38"/>
      <c r="AMI566"/>
      <c r="AMJ566"/>
    </row>
    <row r="567" spans="2:1024" s="36" customFormat="1" x14ac:dyDescent="0.25">
      <c r="B567" s="5"/>
      <c r="C567" s="5"/>
      <c r="D567" s="5"/>
      <c r="E567" s="6"/>
      <c r="F567" s="5"/>
      <c r="G567" s="7"/>
      <c r="H567" s="8"/>
      <c r="I567" s="9"/>
      <c r="J567" s="10"/>
      <c r="K567" s="11"/>
      <c r="L567" s="11"/>
      <c r="M567" s="11"/>
      <c r="N567" s="11"/>
      <c r="Q567" s="38"/>
      <c r="R567" s="38"/>
      <c r="AMI567"/>
      <c r="AMJ567"/>
    </row>
    <row r="568" spans="2:1024" s="36" customFormat="1" x14ac:dyDescent="0.25">
      <c r="B568" s="5"/>
      <c r="C568" s="5"/>
      <c r="D568" s="5"/>
      <c r="E568" s="6"/>
      <c r="F568" s="5"/>
      <c r="G568" s="7"/>
      <c r="H568" s="8"/>
      <c r="I568" s="9"/>
      <c r="J568" s="10"/>
      <c r="K568" s="11"/>
      <c r="L568" s="11"/>
      <c r="M568" s="11"/>
      <c r="N568" s="11"/>
      <c r="Q568" s="38"/>
      <c r="R568" s="38"/>
      <c r="AMI568"/>
      <c r="AMJ568"/>
    </row>
    <row r="569" spans="2:1024" s="36" customFormat="1" x14ac:dyDescent="0.25">
      <c r="B569" s="5"/>
      <c r="C569" s="5"/>
      <c r="D569" s="5"/>
      <c r="E569" s="6"/>
      <c r="F569" s="5"/>
      <c r="G569" s="7"/>
      <c r="H569" s="8"/>
      <c r="I569" s="9"/>
      <c r="J569" s="10"/>
      <c r="K569" s="11"/>
      <c r="L569" s="11"/>
      <c r="M569" s="11"/>
      <c r="N569" s="11"/>
      <c r="Q569" s="38"/>
      <c r="R569" s="38"/>
      <c r="AMI569"/>
      <c r="AMJ569"/>
    </row>
    <row r="570" spans="2:1024" s="36" customFormat="1" x14ac:dyDescent="0.25">
      <c r="B570" s="5"/>
      <c r="C570" s="5"/>
      <c r="D570" s="5"/>
      <c r="E570" s="6"/>
      <c r="F570" s="5"/>
      <c r="G570" s="7"/>
      <c r="H570" s="8"/>
      <c r="I570" s="9"/>
      <c r="J570" s="10"/>
      <c r="K570" s="11"/>
      <c r="L570" s="11"/>
      <c r="M570" s="11"/>
      <c r="N570" s="11"/>
      <c r="Q570" s="38"/>
      <c r="R570" s="38"/>
      <c r="AMI570"/>
      <c r="AMJ570"/>
    </row>
    <row r="571" spans="2:1024" s="36" customFormat="1" x14ac:dyDescent="0.25">
      <c r="B571" s="5"/>
      <c r="C571" s="5"/>
      <c r="D571" s="5"/>
      <c r="E571" s="6"/>
      <c r="F571" s="5"/>
      <c r="G571" s="7"/>
      <c r="H571" s="8"/>
      <c r="I571" s="9"/>
      <c r="J571" s="10"/>
      <c r="K571" s="11"/>
      <c r="L571" s="11"/>
      <c r="M571" s="11"/>
      <c r="N571" s="11"/>
      <c r="Q571" s="38"/>
      <c r="R571" s="38"/>
      <c r="AMI571"/>
      <c r="AMJ571"/>
    </row>
    <row r="572" spans="2:1024" s="36" customFormat="1" x14ac:dyDescent="0.25">
      <c r="B572" s="5"/>
      <c r="C572" s="5"/>
      <c r="D572" s="5"/>
      <c r="E572" s="6"/>
      <c r="F572" s="5"/>
      <c r="G572" s="7"/>
      <c r="H572" s="8"/>
      <c r="I572" s="9"/>
      <c r="J572" s="10"/>
      <c r="K572" s="11"/>
      <c r="L572" s="11"/>
      <c r="M572" s="11"/>
      <c r="N572" s="11"/>
      <c r="Q572" s="38"/>
      <c r="R572" s="38"/>
      <c r="AMI572"/>
      <c r="AMJ572"/>
    </row>
    <row r="573" spans="2:1024" s="36" customFormat="1" x14ac:dyDescent="0.25">
      <c r="B573" s="5"/>
      <c r="C573" s="5"/>
      <c r="D573" s="5"/>
      <c r="E573" s="6"/>
      <c r="F573" s="5"/>
      <c r="G573" s="7"/>
      <c r="H573" s="8"/>
      <c r="I573" s="9"/>
      <c r="J573" s="10"/>
      <c r="K573" s="11"/>
      <c r="L573" s="11"/>
      <c r="M573" s="11"/>
      <c r="N573" s="11"/>
      <c r="Q573" s="38"/>
      <c r="R573" s="38"/>
      <c r="AMI573"/>
      <c r="AMJ573"/>
    </row>
    <row r="574" spans="2:1024" s="36" customFormat="1" x14ac:dyDescent="0.25">
      <c r="B574" s="5"/>
      <c r="C574" s="5"/>
      <c r="D574" s="5"/>
      <c r="E574" s="6"/>
      <c r="F574" s="5"/>
      <c r="G574" s="7"/>
      <c r="H574" s="8"/>
      <c r="I574" s="9"/>
      <c r="J574" s="10"/>
      <c r="K574" s="11"/>
      <c r="L574" s="11"/>
      <c r="M574" s="11"/>
      <c r="N574" s="11"/>
      <c r="Q574" s="38"/>
      <c r="R574" s="38"/>
      <c r="AMI574"/>
      <c r="AMJ574"/>
    </row>
    <row r="575" spans="2:1024" s="36" customFormat="1" x14ac:dyDescent="0.25">
      <c r="B575" s="5"/>
      <c r="C575" s="5"/>
      <c r="D575" s="5"/>
      <c r="E575" s="6"/>
      <c r="F575" s="5"/>
      <c r="G575" s="7"/>
      <c r="H575" s="8"/>
      <c r="I575" s="9"/>
      <c r="J575" s="10"/>
      <c r="K575" s="11"/>
      <c r="L575" s="11"/>
      <c r="M575" s="11"/>
      <c r="N575" s="11"/>
      <c r="Q575" s="38"/>
      <c r="R575" s="38"/>
      <c r="AMI575"/>
      <c r="AMJ575"/>
    </row>
    <row r="576" spans="2:1024" s="36" customFormat="1" x14ac:dyDescent="0.25">
      <c r="B576" s="5"/>
      <c r="C576" s="5"/>
      <c r="D576" s="5"/>
      <c r="E576" s="6"/>
      <c r="F576" s="5"/>
      <c r="G576" s="7"/>
      <c r="H576" s="8"/>
      <c r="I576" s="9"/>
      <c r="J576" s="10"/>
      <c r="K576" s="11"/>
      <c r="L576" s="11"/>
      <c r="M576" s="11"/>
      <c r="N576" s="11"/>
      <c r="Q576" s="38"/>
      <c r="R576" s="38"/>
      <c r="AMI576"/>
      <c r="AMJ576"/>
    </row>
    <row r="577" spans="2:1024" s="36" customFormat="1" x14ac:dyDescent="0.25">
      <c r="B577" s="5"/>
      <c r="C577" s="5"/>
      <c r="D577" s="5"/>
      <c r="E577" s="6"/>
      <c r="F577" s="5"/>
      <c r="G577" s="7"/>
      <c r="H577" s="8"/>
      <c r="I577" s="9"/>
      <c r="J577" s="10"/>
      <c r="K577" s="11"/>
      <c r="L577" s="11"/>
      <c r="M577" s="11"/>
      <c r="N577" s="11"/>
      <c r="Q577" s="38"/>
      <c r="R577" s="38"/>
      <c r="AMI577"/>
      <c r="AMJ577"/>
    </row>
    <row r="578" spans="2:1024" s="36" customFormat="1" x14ac:dyDescent="0.25">
      <c r="B578" s="5"/>
      <c r="C578" s="5"/>
      <c r="D578" s="5"/>
      <c r="E578" s="6"/>
      <c r="F578" s="5"/>
      <c r="G578" s="7"/>
      <c r="H578" s="8"/>
      <c r="I578" s="9"/>
      <c r="J578" s="10"/>
      <c r="K578" s="11"/>
      <c r="L578" s="11"/>
      <c r="M578" s="11"/>
      <c r="N578" s="11"/>
      <c r="Q578" s="38"/>
      <c r="R578" s="38"/>
      <c r="AMI578"/>
      <c r="AMJ578"/>
    </row>
    <row r="579" spans="2:1024" s="36" customFormat="1" x14ac:dyDescent="0.25">
      <c r="B579" s="5"/>
      <c r="C579" s="5"/>
      <c r="D579" s="5"/>
      <c r="E579" s="6"/>
      <c r="F579" s="5"/>
      <c r="G579" s="7"/>
      <c r="H579" s="8"/>
      <c r="I579" s="9"/>
      <c r="J579" s="10"/>
      <c r="K579" s="11"/>
      <c r="L579" s="11"/>
      <c r="M579" s="11"/>
      <c r="N579" s="11"/>
      <c r="Q579" s="38"/>
      <c r="R579" s="38"/>
      <c r="AMI579"/>
      <c r="AMJ579"/>
    </row>
    <row r="580" spans="2:1024" s="36" customFormat="1" x14ac:dyDescent="0.25">
      <c r="B580" s="5"/>
      <c r="C580" s="5"/>
      <c r="D580" s="5"/>
      <c r="E580" s="6"/>
      <c r="F580" s="5"/>
      <c r="G580" s="7"/>
      <c r="H580" s="8"/>
      <c r="I580" s="9"/>
      <c r="J580" s="10"/>
      <c r="K580" s="11"/>
      <c r="L580" s="11"/>
      <c r="M580" s="11"/>
      <c r="N580" s="11"/>
      <c r="Q580" s="38"/>
      <c r="R580" s="38"/>
      <c r="AMI580"/>
      <c r="AMJ580"/>
    </row>
    <row r="581" spans="2:1024" s="36" customFormat="1" x14ac:dyDescent="0.25">
      <c r="B581" s="5"/>
      <c r="C581" s="5"/>
      <c r="D581" s="5"/>
      <c r="E581" s="6"/>
      <c r="F581" s="5"/>
      <c r="G581" s="7"/>
      <c r="H581" s="8"/>
      <c r="I581" s="9"/>
      <c r="J581" s="10"/>
      <c r="K581" s="11"/>
      <c r="L581" s="11"/>
      <c r="M581" s="11"/>
      <c r="N581" s="11"/>
      <c r="Q581" s="38"/>
      <c r="R581" s="38"/>
      <c r="AMI581"/>
      <c r="AMJ581"/>
    </row>
    <row r="582" spans="2:1024" s="36" customFormat="1" x14ac:dyDescent="0.25">
      <c r="B582" s="5"/>
      <c r="C582" s="5"/>
      <c r="D582" s="5"/>
      <c r="E582" s="6"/>
      <c r="F582" s="5"/>
      <c r="G582" s="7"/>
      <c r="H582" s="8"/>
      <c r="I582" s="9"/>
      <c r="J582" s="10"/>
      <c r="K582" s="11"/>
      <c r="L582" s="11"/>
      <c r="M582" s="11"/>
      <c r="N582" s="11"/>
      <c r="Q582" s="38"/>
      <c r="R582" s="38"/>
      <c r="AMI582"/>
      <c r="AMJ582"/>
    </row>
    <row r="583" spans="2:1024" s="36" customFormat="1" x14ac:dyDescent="0.25">
      <c r="B583" s="5"/>
      <c r="C583" s="5"/>
      <c r="D583" s="5"/>
      <c r="E583" s="6"/>
      <c r="F583" s="5"/>
      <c r="G583" s="7"/>
      <c r="H583" s="8"/>
      <c r="I583" s="9"/>
      <c r="J583" s="10"/>
      <c r="K583" s="11"/>
      <c r="L583" s="11"/>
      <c r="M583" s="11"/>
      <c r="N583" s="11"/>
      <c r="Q583" s="38"/>
      <c r="R583" s="38"/>
      <c r="AMI583"/>
      <c r="AMJ583"/>
    </row>
    <row r="584" spans="2:1024" s="36" customFormat="1" x14ac:dyDescent="0.25">
      <c r="B584" s="5"/>
      <c r="C584" s="5"/>
      <c r="D584" s="5"/>
      <c r="E584" s="6"/>
      <c r="F584" s="5"/>
      <c r="G584" s="7"/>
      <c r="H584" s="8"/>
      <c r="I584" s="9"/>
      <c r="J584" s="10"/>
      <c r="K584" s="11"/>
      <c r="L584" s="11"/>
      <c r="M584" s="11"/>
      <c r="N584" s="11"/>
      <c r="Q584" s="38"/>
      <c r="R584" s="38"/>
      <c r="AMI584"/>
      <c r="AMJ584"/>
    </row>
    <row r="585" spans="2:1024" s="36" customFormat="1" x14ac:dyDescent="0.25">
      <c r="B585" s="5"/>
      <c r="C585" s="5"/>
      <c r="D585" s="5"/>
      <c r="E585" s="6"/>
      <c r="F585" s="5"/>
      <c r="G585" s="7"/>
      <c r="H585" s="8"/>
      <c r="I585" s="9"/>
      <c r="J585" s="10"/>
      <c r="K585" s="11"/>
      <c r="L585" s="11"/>
      <c r="M585" s="11"/>
      <c r="N585" s="11"/>
      <c r="Q585" s="38"/>
      <c r="R585" s="38"/>
      <c r="AMI585"/>
      <c r="AMJ585"/>
    </row>
    <row r="586" spans="2:1024" s="36" customFormat="1" x14ac:dyDescent="0.25">
      <c r="B586" s="5"/>
      <c r="C586" s="5"/>
      <c r="D586" s="5"/>
      <c r="E586" s="6"/>
      <c r="F586" s="5"/>
      <c r="G586" s="7"/>
      <c r="H586" s="8"/>
      <c r="I586" s="9"/>
      <c r="J586" s="10"/>
      <c r="K586" s="11"/>
      <c r="L586" s="11"/>
      <c r="M586" s="11"/>
      <c r="N586" s="11"/>
      <c r="Q586" s="38"/>
      <c r="R586" s="38"/>
      <c r="AMI586"/>
      <c r="AMJ586"/>
    </row>
    <row r="587" spans="2:1024" s="36" customFormat="1" x14ac:dyDescent="0.25">
      <c r="B587" s="5"/>
      <c r="C587" s="5"/>
      <c r="D587" s="5"/>
      <c r="E587" s="6"/>
      <c r="F587" s="5"/>
      <c r="G587" s="7"/>
      <c r="H587" s="8"/>
      <c r="I587" s="9"/>
      <c r="J587" s="10"/>
      <c r="K587" s="11"/>
      <c r="L587" s="11"/>
      <c r="M587" s="11"/>
      <c r="N587" s="11"/>
      <c r="Q587" s="38"/>
      <c r="R587" s="38"/>
      <c r="AMI587"/>
      <c r="AMJ587"/>
    </row>
    <row r="588" spans="2:1024" s="36" customFormat="1" x14ac:dyDescent="0.25">
      <c r="B588" s="5"/>
      <c r="C588" s="5"/>
      <c r="D588" s="5"/>
      <c r="E588" s="6"/>
      <c r="F588" s="5"/>
      <c r="G588" s="7"/>
      <c r="H588" s="8"/>
      <c r="I588" s="9"/>
      <c r="J588" s="10"/>
      <c r="K588" s="11"/>
      <c r="L588" s="11"/>
      <c r="M588" s="11"/>
      <c r="N588" s="11"/>
      <c r="Q588" s="38"/>
      <c r="R588" s="38"/>
      <c r="AMI588"/>
      <c r="AMJ588"/>
    </row>
    <row r="589" spans="2:1024" s="36" customFormat="1" x14ac:dyDescent="0.25">
      <c r="B589" s="5"/>
      <c r="C589" s="5"/>
      <c r="D589" s="5"/>
      <c r="E589" s="6"/>
      <c r="F589" s="5"/>
      <c r="G589" s="7"/>
      <c r="H589" s="8"/>
      <c r="I589" s="9"/>
      <c r="J589" s="10"/>
      <c r="K589" s="11"/>
      <c r="L589" s="11"/>
      <c r="M589" s="11"/>
      <c r="N589" s="11"/>
      <c r="Q589" s="38"/>
      <c r="R589" s="38"/>
      <c r="AMI589"/>
      <c r="AMJ589"/>
    </row>
    <row r="590" spans="2:1024" s="36" customFormat="1" x14ac:dyDescent="0.25">
      <c r="B590" s="5"/>
      <c r="C590" s="5"/>
      <c r="D590" s="5"/>
      <c r="E590" s="6"/>
      <c r="F590" s="5"/>
      <c r="G590" s="7"/>
      <c r="H590" s="8"/>
      <c r="I590" s="9"/>
      <c r="J590" s="10"/>
      <c r="K590" s="11"/>
      <c r="L590" s="11"/>
      <c r="M590" s="11"/>
      <c r="N590" s="11"/>
      <c r="Q590" s="38"/>
      <c r="R590" s="38"/>
      <c r="AMI590"/>
      <c r="AMJ590"/>
    </row>
    <row r="591" spans="2:1024" s="36" customFormat="1" x14ac:dyDescent="0.25">
      <c r="B591" s="5"/>
      <c r="C591" s="5"/>
      <c r="D591" s="5"/>
      <c r="E591" s="6"/>
      <c r="F591" s="5"/>
      <c r="G591" s="7"/>
      <c r="H591" s="8"/>
      <c r="I591" s="9"/>
      <c r="J591" s="10"/>
      <c r="K591" s="11"/>
      <c r="L591" s="11"/>
      <c r="M591" s="11"/>
      <c r="N591" s="11"/>
      <c r="Q591" s="38"/>
      <c r="R591" s="38"/>
      <c r="AMI591"/>
      <c r="AMJ591"/>
    </row>
    <row r="592" spans="2:1024" s="36" customFormat="1" x14ac:dyDescent="0.25">
      <c r="B592" s="5"/>
      <c r="C592" s="5"/>
      <c r="D592" s="5"/>
      <c r="E592" s="6"/>
      <c r="F592" s="5"/>
      <c r="G592" s="7"/>
      <c r="H592" s="8"/>
      <c r="I592" s="9"/>
      <c r="J592" s="10"/>
      <c r="K592" s="11"/>
      <c r="L592" s="11"/>
      <c r="M592" s="11"/>
      <c r="N592" s="11"/>
      <c r="Q592" s="38"/>
      <c r="R592" s="38"/>
      <c r="AMI592"/>
      <c r="AMJ592"/>
    </row>
    <row r="593" spans="2:1024" s="36" customFormat="1" x14ac:dyDescent="0.25">
      <c r="B593" s="5"/>
      <c r="C593" s="5"/>
      <c r="D593" s="5"/>
      <c r="E593" s="6"/>
      <c r="F593" s="5"/>
      <c r="G593" s="7"/>
      <c r="H593" s="8"/>
      <c r="I593" s="9"/>
      <c r="J593" s="10"/>
      <c r="K593" s="11"/>
      <c r="L593" s="11"/>
      <c r="M593" s="11"/>
      <c r="N593" s="11"/>
      <c r="Q593" s="38"/>
      <c r="R593" s="38"/>
      <c r="AMI593"/>
      <c r="AMJ593"/>
    </row>
    <row r="594" spans="2:1024" s="36" customFormat="1" x14ac:dyDescent="0.25">
      <c r="B594" s="5"/>
      <c r="C594" s="5"/>
      <c r="D594" s="5"/>
      <c r="E594" s="6"/>
      <c r="F594" s="5"/>
      <c r="G594" s="7"/>
      <c r="H594" s="8"/>
      <c r="I594" s="9"/>
      <c r="J594" s="10"/>
      <c r="K594" s="11"/>
      <c r="L594" s="11"/>
      <c r="M594" s="11"/>
      <c r="N594" s="11"/>
      <c r="Q594" s="38"/>
      <c r="R594" s="38"/>
      <c r="AMI594"/>
      <c r="AMJ594"/>
    </row>
    <row r="595" spans="2:1024" s="36" customFormat="1" x14ac:dyDescent="0.25">
      <c r="B595" s="5"/>
      <c r="C595" s="5"/>
      <c r="D595" s="5"/>
      <c r="E595" s="6"/>
      <c r="F595" s="5"/>
      <c r="G595" s="7"/>
      <c r="H595" s="8"/>
      <c r="I595" s="9"/>
      <c r="J595" s="10"/>
      <c r="K595" s="11"/>
      <c r="L595" s="11"/>
      <c r="M595" s="11"/>
      <c r="N595" s="11"/>
      <c r="Q595" s="38"/>
      <c r="R595" s="38"/>
      <c r="AMI595"/>
      <c r="AMJ595"/>
    </row>
    <row r="596" spans="2:1024" s="36" customFormat="1" x14ac:dyDescent="0.25">
      <c r="B596" s="5"/>
      <c r="C596" s="5"/>
      <c r="D596" s="5"/>
      <c r="E596" s="6"/>
      <c r="F596" s="5"/>
      <c r="G596" s="7"/>
      <c r="H596" s="8"/>
      <c r="I596" s="9"/>
      <c r="J596" s="10"/>
      <c r="K596" s="11"/>
      <c r="L596" s="11"/>
      <c r="M596" s="11"/>
      <c r="N596" s="11"/>
      <c r="Q596" s="38"/>
      <c r="R596" s="38"/>
      <c r="AMI596"/>
      <c r="AMJ596"/>
    </row>
    <row r="597" spans="2:1024" s="36" customFormat="1" x14ac:dyDescent="0.25">
      <c r="B597" s="5"/>
      <c r="C597" s="5"/>
      <c r="D597" s="5"/>
      <c r="E597" s="6"/>
      <c r="F597" s="5"/>
      <c r="G597" s="7"/>
      <c r="H597" s="8"/>
      <c r="I597" s="9"/>
      <c r="J597" s="10"/>
      <c r="K597" s="11"/>
      <c r="L597" s="11"/>
      <c r="M597" s="11"/>
      <c r="N597" s="11"/>
      <c r="Q597" s="38"/>
      <c r="R597" s="38"/>
      <c r="AMI597"/>
      <c r="AMJ597"/>
    </row>
    <row r="598" spans="2:1024" s="36" customFormat="1" x14ac:dyDescent="0.25">
      <c r="B598" s="5"/>
      <c r="C598" s="5"/>
      <c r="D598" s="5"/>
      <c r="E598" s="6"/>
      <c r="F598" s="5"/>
      <c r="G598" s="7"/>
      <c r="H598" s="8"/>
      <c r="I598" s="9"/>
      <c r="J598" s="10"/>
      <c r="K598" s="11"/>
      <c r="L598" s="11"/>
      <c r="M598" s="11"/>
      <c r="N598" s="11"/>
      <c r="Q598" s="38"/>
      <c r="R598" s="38"/>
      <c r="AMI598"/>
      <c r="AMJ598"/>
    </row>
    <row r="599" spans="2:1024" s="36" customFormat="1" x14ac:dyDescent="0.25">
      <c r="B599" s="5"/>
      <c r="C599" s="5"/>
      <c r="D599" s="5"/>
      <c r="E599" s="6"/>
      <c r="F599" s="5"/>
      <c r="G599" s="7"/>
      <c r="H599" s="8"/>
      <c r="I599" s="9"/>
      <c r="J599" s="10"/>
      <c r="K599" s="11"/>
      <c r="L599" s="11"/>
      <c r="M599" s="11"/>
      <c r="N599" s="11"/>
      <c r="Q599" s="38"/>
      <c r="R599" s="38"/>
      <c r="AMI599"/>
      <c r="AMJ599"/>
    </row>
    <row r="600" spans="2:1024" s="36" customFormat="1" x14ac:dyDescent="0.25">
      <c r="B600" s="5"/>
      <c r="C600" s="5"/>
      <c r="D600" s="5"/>
      <c r="E600" s="6"/>
      <c r="F600" s="5"/>
      <c r="G600" s="7"/>
      <c r="H600" s="8"/>
      <c r="I600" s="9"/>
      <c r="J600" s="10"/>
      <c r="K600" s="11"/>
      <c r="L600" s="11"/>
      <c r="M600" s="11"/>
      <c r="N600" s="11"/>
      <c r="Q600" s="38"/>
      <c r="R600" s="38"/>
      <c r="AMI600"/>
      <c r="AMJ600"/>
    </row>
    <row r="601" spans="2:1024" s="36" customFormat="1" x14ac:dyDescent="0.25">
      <c r="B601" s="5"/>
      <c r="C601" s="5"/>
      <c r="D601" s="5"/>
      <c r="E601" s="6"/>
      <c r="F601" s="5"/>
      <c r="G601" s="7"/>
      <c r="H601" s="8"/>
      <c r="I601" s="9"/>
      <c r="J601" s="10"/>
      <c r="K601" s="11"/>
      <c r="L601" s="11"/>
      <c r="M601" s="11"/>
      <c r="N601" s="11"/>
      <c r="Q601" s="38"/>
      <c r="R601" s="38"/>
      <c r="AMI601"/>
      <c r="AMJ601"/>
    </row>
    <row r="602" spans="2:1024" s="36" customFormat="1" x14ac:dyDescent="0.25">
      <c r="B602" s="5"/>
      <c r="C602" s="5"/>
      <c r="D602" s="5"/>
      <c r="E602" s="6"/>
      <c r="F602" s="5"/>
      <c r="G602" s="7"/>
      <c r="H602" s="8"/>
      <c r="I602" s="9"/>
      <c r="J602" s="10"/>
      <c r="K602" s="11"/>
      <c r="L602" s="11"/>
      <c r="M602" s="11"/>
      <c r="N602" s="11"/>
      <c r="Q602" s="38"/>
      <c r="R602" s="38"/>
      <c r="AMI602"/>
      <c r="AMJ602"/>
    </row>
    <row r="603" spans="2:1024" s="36" customFormat="1" x14ac:dyDescent="0.25">
      <c r="B603" s="5"/>
      <c r="C603" s="5"/>
      <c r="D603" s="5"/>
      <c r="E603" s="6"/>
      <c r="F603" s="5"/>
      <c r="G603" s="7"/>
      <c r="H603" s="8"/>
      <c r="I603" s="9"/>
      <c r="J603" s="10"/>
      <c r="K603" s="11"/>
      <c r="L603" s="11"/>
      <c r="M603" s="11"/>
      <c r="N603" s="11"/>
      <c r="Q603" s="38"/>
      <c r="R603" s="38"/>
      <c r="AMI603"/>
      <c r="AMJ603"/>
    </row>
    <row r="604" spans="2:1024" s="36" customFormat="1" x14ac:dyDescent="0.25">
      <c r="B604" s="5"/>
      <c r="C604" s="5"/>
      <c r="D604" s="5"/>
      <c r="E604" s="6"/>
      <c r="F604" s="5"/>
      <c r="G604" s="7"/>
      <c r="H604" s="8"/>
      <c r="I604" s="9"/>
      <c r="J604" s="10"/>
      <c r="K604" s="11"/>
      <c r="L604" s="11"/>
      <c r="M604" s="11"/>
      <c r="N604" s="11"/>
      <c r="Q604" s="38"/>
      <c r="R604" s="38"/>
      <c r="AMI604"/>
      <c r="AMJ604"/>
    </row>
    <row r="605" spans="2:1024" s="36" customFormat="1" x14ac:dyDescent="0.25">
      <c r="B605" s="5"/>
      <c r="C605" s="5"/>
      <c r="D605" s="5"/>
      <c r="E605" s="6"/>
      <c r="F605" s="5"/>
      <c r="G605" s="7"/>
      <c r="H605" s="8"/>
      <c r="I605" s="9"/>
      <c r="J605" s="10"/>
      <c r="K605" s="11"/>
      <c r="L605" s="11"/>
      <c r="M605" s="11"/>
      <c r="N605" s="11"/>
      <c r="Q605" s="38"/>
      <c r="R605" s="38"/>
      <c r="AMI605"/>
      <c r="AMJ605"/>
    </row>
    <row r="606" spans="2:1024" s="36" customFormat="1" x14ac:dyDescent="0.25">
      <c r="B606" s="5"/>
      <c r="C606" s="5"/>
      <c r="D606" s="5"/>
      <c r="E606" s="6"/>
      <c r="F606" s="5"/>
      <c r="G606" s="7"/>
      <c r="H606" s="8"/>
      <c r="I606" s="9"/>
      <c r="J606" s="10"/>
      <c r="K606" s="11"/>
      <c r="L606" s="11"/>
      <c r="M606" s="11"/>
      <c r="N606" s="11"/>
      <c r="Q606" s="38"/>
      <c r="R606" s="38"/>
      <c r="AMI606"/>
      <c r="AMJ606"/>
    </row>
    <row r="607" spans="2:1024" s="36" customFormat="1" x14ac:dyDescent="0.25">
      <c r="B607" s="5"/>
      <c r="C607" s="5"/>
      <c r="D607" s="5"/>
      <c r="E607" s="6"/>
      <c r="F607" s="5"/>
      <c r="G607" s="7"/>
      <c r="H607" s="8"/>
      <c r="I607" s="9"/>
      <c r="J607" s="10"/>
      <c r="K607" s="11"/>
      <c r="L607" s="11"/>
      <c r="M607" s="11"/>
      <c r="N607" s="11"/>
      <c r="Q607" s="38"/>
      <c r="R607" s="38"/>
      <c r="AMI607"/>
      <c r="AMJ607"/>
    </row>
    <row r="608" spans="2:1024" s="36" customFormat="1" x14ac:dyDescent="0.25">
      <c r="B608" s="5"/>
      <c r="C608" s="5"/>
      <c r="D608" s="5"/>
      <c r="E608" s="6"/>
      <c r="F608" s="5"/>
      <c r="G608" s="7"/>
      <c r="H608" s="8"/>
      <c r="I608" s="9"/>
      <c r="J608" s="10"/>
      <c r="K608" s="11"/>
      <c r="L608" s="11"/>
      <c r="M608" s="11"/>
      <c r="N608" s="11"/>
      <c r="Q608" s="38"/>
      <c r="R608" s="38"/>
      <c r="AMI608"/>
      <c r="AMJ608"/>
    </row>
    <row r="609" spans="2:1024" s="36" customFormat="1" x14ac:dyDescent="0.25">
      <c r="B609" s="5"/>
      <c r="C609" s="5"/>
      <c r="D609" s="5"/>
      <c r="E609" s="6"/>
      <c r="F609" s="5"/>
      <c r="G609" s="7"/>
      <c r="H609" s="8"/>
      <c r="I609" s="9"/>
      <c r="J609" s="10"/>
      <c r="K609" s="11"/>
      <c r="L609" s="11"/>
      <c r="M609" s="11"/>
      <c r="N609" s="11"/>
      <c r="Q609" s="38"/>
      <c r="R609" s="38"/>
      <c r="AMI609"/>
      <c r="AMJ609"/>
    </row>
    <row r="610" spans="2:1024" s="36" customFormat="1" x14ac:dyDescent="0.25">
      <c r="B610" s="5"/>
      <c r="C610" s="5"/>
      <c r="D610" s="5"/>
      <c r="E610" s="6"/>
      <c r="F610" s="5"/>
      <c r="G610" s="7"/>
      <c r="H610" s="8"/>
      <c r="I610" s="9"/>
      <c r="J610" s="10"/>
      <c r="K610" s="11"/>
      <c r="L610" s="11"/>
      <c r="M610" s="11"/>
      <c r="N610" s="11"/>
      <c r="Q610" s="38"/>
      <c r="R610" s="38"/>
      <c r="AMI610"/>
      <c r="AMJ610"/>
    </row>
    <row r="611" spans="2:1024" s="36" customFormat="1" x14ac:dyDescent="0.25">
      <c r="B611" s="5"/>
      <c r="C611" s="5"/>
      <c r="D611" s="5"/>
      <c r="E611" s="6"/>
      <c r="F611" s="5"/>
      <c r="G611" s="7"/>
      <c r="H611" s="8"/>
      <c r="I611" s="9"/>
      <c r="J611" s="10"/>
      <c r="K611" s="11"/>
      <c r="L611" s="11"/>
      <c r="M611" s="11"/>
      <c r="N611" s="11"/>
      <c r="Q611" s="38"/>
      <c r="R611" s="38"/>
      <c r="AMI611"/>
      <c r="AMJ611"/>
    </row>
    <row r="612" spans="2:1024" s="36" customFormat="1" x14ac:dyDescent="0.25">
      <c r="B612" s="5"/>
      <c r="C612" s="5"/>
      <c r="D612" s="5"/>
      <c r="E612" s="6"/>
      <c r="F612" s="5"/>
      <c r="G612" s="7"/>
      <c r="H612" s="8"/>
      <c r="I612" s="9"/>
      <c r="J612" s="10"/>
      <c r="K612" s="11"/>
      <c r="L612" s="11"/>
      <c r="M612" s="11"/>
      <c r="N612" s="11"/>
      <c r="Q612" s="38"/>
      <c r="R612" s="38"/>
      <c r="AMI612"/>
      <c r="AMJ612"/>
    </row>
    <row r="613" spans="2:1024" s="36" customFormat="1" x14ac:dyDescent="0.25">
      <c r="B613" s="5"/>
      <c r="C613" s="5"/>
      <c r="D613" s="5"/>
      <c r="E613" s="6"/>
      <c r="F613" s="5"/>
      <c r="G613" s="7"/>
      <c r="H613" s="8"/>
      <c r="I613" s="9"/>
      <c r="J613" s="10"/>
      <c r="K613" s="11"/>
      <c r="L613" s="11"/>
      <c r="M613" s="11"/>
      <c r="N613" s="11"/>
      <c r="Q613" s="38"/>
      <c r="R613" s="38"/>
      <c r="AMI613"/>
      <c r="AMJ613"/>
    </row>
    <row r="614" spans="2:1024" s="36" customFormat="1" x14ac:dyDescent="0.25">
      <c r="B614" s="5"/>
      <c r="C614" s="5"/>
      <c r="D614" s="5"/>
      <c r="E614" s="6"/>
      <c r="F614" s="5"/>
      <c r="G614" s="7"/>
      <c r="H614" s="8"/>
      <c r="I614" s="9"/>
      <c r="J614" s="10"/>
      <c r="K614" s="11"/>
      <c r="L614" s="11"/>
      <c r="M614" s="11"/>
      <c r="N614" s="11"/>
      <c r="Q614" s="38"/>
      <c r="R614" s="38"/>
      <c r="AMI614"/>
      <c r="AMJ614"/>
    </row>
    <row r="615" spans="2:1024" s="36" customFormat="1" x14ac:dyDescent="0.25">
      <c r="B615" s="5"/>
      <c r="C615" s="5"/>
      <c r="D615" s="5"/>
      <c r="E615" s="6"/>
      <c r="F615" s="5"/>
      <c r="G615" s="7"/>
      <c r="H615" s="8"/>
      <c r="I615" s="9"/>
      <c r="J615" s="10"/>
      <c r="K615" s="11"/>
      <c r="L615" s="11"/>
      <c r="M615" s="11"/>
      <c r="N615" s="11"/>
      <c r="Q615" s="38"/>
      <c r="R615" s="38"/>
      <c r="AMI615"/>
      <c r="AMJ615"/>
    </row>
    <row r="616" spans="2:1024" s="36" customFormat="1" x14ac:dyDescent="0.25">
      <c r="B616" s="5"/>
      <c r="C616" s="5"/>
      <c r="D616" s="5"/>
      <c r="E616" s="6"/>
      <c r="F616" s="5"/>
      <c r="G616" s="7"/>
      <c r="H616" s="8"/>
      <c r="I616" s="9"/>
      <c r="J616" s="10"/>
      <c r="K616" s="11"/>
      <c r="L616" s="11"/>
      <c r="M616" s="11"/>
      <c r="N616" s="11"/>
      <c r="Q616" s="38"/>
      <c r="R616" s="38"/>
      <c r="AMI616"/>
      <c r="AMJ616"/>
    </row>
    <row r="617" spans="2:1024" s="36" customFormat="1" x14ac:dyDescent="0.25">
      <c r="B617" s="5"/>
      <c r="C617" s="5"/>
      <c r="D617" s="5"/>
      <c r="E617" s="6"/>
      <c r="F617" s="5"/>
      <c r="G617" s="7"/>
      <c r="H617" s="8"/>
      <c r="I617" s="9"/>
      <c r="J617" s="10"/>
      <c r="K617" s="11"/>
      <c r="L617" s="11"/>
      <c r="M617" s="11"/>
      <c r="N617" s="11"/>
      <c r="Q617" s="38"/>
      <c r="R617" s="38"/>
      <c r="AMI617"/>
      <c r="AMJ617"/>
    </row>
    <row r="618" spans="2:1024" s="36" customFormat="1" x14ac:dyDescent="0.25">
      <c r="B618" s="5"/>
      <c r="C618" s="5"/>
      <c r="D618" s="5"/>
      <c r="E618" s="6"/>
      <c r="F618" s="5"/>
      <c r="G618" s="7"/>
      <c r="H618" s="8"/>
      <c r="I618" s="9"/>
      <c r="J618" s="10"/>
      <c r="K618" s="11"/>
      <c r="L618" s="11"/>
      <c r="M618" s="11"/>
      <c r="N618" s="11"/>
      <c r="Q618" s="38"/>
      <c r="R618" s="38"/>
      <c r="AMI618"/>
      <c r="AMJ618"/>
    </row>
    <row r="619" spans="2:1024" s="36" customFormat="1" x14ac:dyDescent="0.25">
      <c r="B619" s="5"/>
      <c r="C619" s="5"/>
      <c r="D619" s="5"/>
      <c r="E619" s="6"/>
      <c r="F619" s="5"/>
      <c r="G619" s="7"/>
      <c r="H619" s="8"/>
      <c r="I619" s="9"/>
      <c r="J619" s="10"/>
      <c r="K619" s="11"/>
      <c r="L619" s="11"/>
      <c r="M619" s="11"/>
      <c r="N619" s="11"/>
      <c r="Q619" s="38"/>
      <c r="R619" s="38"/>
      <c r="AMI619"/>
      <c r="AMJ619"/>
    </row>
    <row r="620" spans="2:1024" s="36" customFormat="1" x14ac:dyDescent="0.25">
      <c r="B620" s="5"/>
      <c r="C620" s="5"/>
      <c r="D620" s="5"/>
      <c r="E620" s="6"/>
      <c r="F620" s="5"/>
      <c r="G620" s="7"/>
      <c r="H620" s="8"/>
      <c r="I620" s="9"/>
      <c r="J620" s="10"/>
      <c r="K620" s="11"/>
      <c r="L620" s="11"/>
      <c r="M620" s="11"/>
      <c r="N620" s="11"/>
      <c r="Q620" s="38"/>
      <c r="R620" s="38"/>
      <c r="AMI620"/>
      <c r="AMJ620"/>
    </row>
    <row r="621" spans="2:1024" s="36" customFormat="1" x14ac:dyDescent="0.25">
      <c r="B621" s="5"/>
      <c r="C621" s="5"/>
      <c r="D621" s="5"/>
      <c r="E621" s="6"/>
      <c r="F621" s="5"/>
      <c r="G621" s="7"/>
      <c r="H621" s="8"/>
      <c r="I621" s="9"/>
      <c r="J621" s="10"/>
      <c r="K621" s="11"/>
      <c r="L621" s="11"/>
      <c r="M621" s="11"/>
      <c r="N621" s="11"/>
      <c r="Q621" s="38"/>
      <c r="R621" s="38"/>
      <c r="AMI621"/>
      <c r="AMJ621"/>
    </row>
    <row r="622" spans="2:1024" s="36" customFormat="1" x14ac:dyDescent="0.25">
      <c r="B622" s="5"/>
      <c r="C622" s="5"/>
      <c r="D622" s="5"/>
      <c r="E622" s="6"/>
      <c r="F622" s="5"/>
      <c r="G622" s="7"/>
      <c r="H622" s="8"/>
      <c r="I622" s="9"/>
      <c r="J622" s="10"/>
      <c r="K622" s="11"/>
      <c r="L622" s="11"/>
      <c r="M622" s="11"/>
      <c r="N622" s="11"/>
      <c r="Q622" s="38"/>
      <c r="R622" s="38"/>
      <c r="AMI622"/>
      <c r="AMJ622"/>
    </row>
    <row r="623" spans="2:1024" s="36" customFormat="1" x14ac:dyDescent="0.25">
      <c r="B623" s="5"/>
      <c r="C623" s="5"/>
      <c r="D623" s="5"/>
      <c r="E623" s="6"/>
      <c r="F623" s="5"/>
      <c r="G623" s="7"/>
      <c r="H623" s="8"/>
      <c r="I623" s="9"/>
      <c r="J623" s="10"/>
      <c r="K623" s="11"/>
      <c r="L623" s="11"/>
      <c r="M623" s="11"/>
      <c r="N623" s="11"/>
      <c r="Q623" s="38"/>
      <c r="R623" s="38"/>
      <c r="AMI623"/>
      <c r="AMJ623"/>
    </row>
    <row r="624" spans="2:1024" s="36" customFormat="1" x14ac:dyDescent="0.25">
      <c r="B624" s="5"/>
      <c r="C624" s="5"/>
      <c r="D624" s="5"/>
      <c r="E624" s="6"/>
      <c r="F624" s="5"/>
      <c r="G624" s="7"/>
      <c r="H624" s="8"/>
      <c r="I624" s="9"/>
      <c r="J624" s="10"/>
      <c r="K624" s="11"/>
      <c r="L624" s="11"/>
      <c r="M624" s="11"/>
      <c r="N624" s="11"/>
      <c r="Q624" s="38"/>
      <c r="R624" s="38"/>
      <c r="AMI624"/>
      <c r="AMJ624"/>
    </row>
    <row r="625" spans="2:1024" s="36" customFormat="1" x14ac:dyDescent="0.25">
      <c r="B625" s="5"/>
      <c r="C625" s="5"/>
      <c r="D625" s="5"/>
      <c r="E625" s="6"/>
      <c r="F625" s="5"/>
      <c r="G625" s="7"/>
      <c r="H625" s="8"/>
      <c r="I625" s="9"/>
      <c r="J625" s="10"/>
      <c r="K625" s="11"/>
      <c r="L625" s="11"/>
      <c r="M625" s="11"/>
      <c r="N625" s="11"/>
      <c r="Q625" s="38"/>
      <c r="R625" s="38"/>
      <c r="AMI625"/>
      <c r="AMJ625"/>
    </row>
    <row r="626" spans="2:1024" s="36" customFormat="1" x14ac:dyDescent="0.25">
      <c r="B626" s="5"/>
      <c r="C626" s="5"/>
      <c r="D626" s="5"/>
      <c r="E626" s="6"/>
      <c r="F626" s="5"/>
      <c r="G626" s="7"/>
      <c r="H626" s="8"/>
      <c r="I626" s="9"/>
      <c r="J626" s="10"/>
      <c r="K626" s="11"/>
      <c r="L626" s="11"/>
      <c r="M626" s="11"/>
      <c r="N626" s="11"/>
      <c r="Q626" s="38"/>
      <c r="R626" s="38"/>
      <c r="AMI626"/>
      <c r="AMJ626"/>
    </row>
    <row r="627" spans="2:1024" s="36" customFormat="1" x14ac:dyDescent="0.25">
      <c r="B627" s="5"/>
      <c r="C627" s="5"/>
      <c r="D627" s="5"/>
      <c r="E627" s="6"/>
      <c r="F627" s="5"/>
      <c r="G627" s="7"/>
      <c r="H627" s="8"/>
      <c r="I627" s="9"/>
      <c r="J627" s="10"/>
      <c r="K627" s="11"/>
      <c r="L627" s="11"/>
      <c r="M627" s="11"/>
      <c r="N627" s="11"/>
      <c r="Q627" s="38"/>
      <c r="R627" s="38"/>
      <c r="AMI627"/>
      <c r="AMJ627"/>
    </row>
    <row r="628" spans="2:1024" s="36" customFormat="1" x14ac:dyDescent="0.25">
      <c r="B628" s="5"/>
      <c r="C628" s="5"/>
      <c r="D628" s="5"/>
      <c r="E628" s="6"/>
      <c r="F628" s="5"/>
      <c r="G628" s="7"/>
      <c r="H628" s="8"/>
      <c r="I628" s="9"/>
      <c r="J628" s="10"/>
      <c r="K628" s="11"/>
      <c r="L628" s="11"/>
      <c r="M628" s="11"/>
      <c r="N628" s="11"/>
      <c r="Q628" s="38"/>
      <c r="R628" s="38"/>
      <c r="AMI628"/>
      <c r="AMJ628"/>
    </row>
    <row r="629" spans="2:1024" s="36" customFormat="1" x14ac:dyDescent="0.25">
      <c r="B629" s="5"/>
      <c r="C629" s="5"/>
      <c r="D629" s="5"/>
      <c r="E629" s="6"/>
      <c r="F629" s="5"/>
      <c r="G629" s="7"/>
      <c r="H629" s="8"/>
      <c r="I629" s="9"/>
      <c r="J629" s="10"/>
      <c r="K629" s="11"/>
      <c r="L629" s="11"/>
      <c r="M629" s="11"/>
      <c r="N629" s="11"/>
      <c r="Q629" s="38"/>
      <c r="R629" s="38"/>
      <c r="AMI629"/>
      <c r="AMJ629"/>
    </row>
    <row r="630" spans="2:1024" s="36" customFormat="1" x14ac:dyDescent="0.25">
      <c r="B630" s="5"/>
      <c r="C630" s="5"/>
      <c r="D630" s="5"/>
      <c r="E630" s="6"/>
      <c r="F630" s="5"/>
      <c r="G630" s="7"/>
      <c r="H630" s="8"/>
      <c r="I630" s="9"/>
      <c r="J630" s="10"/>
      <c r="K630" s="11"/>
      <c r="L630" s="11"/>
      <c r="M630" s="11"/>
      <c r="N630" s="11"/>
      <c r="Q630" s="38"/>
      <c r="R630" s="38"/>
      <c r="AMI630"/>
      <c r="AMJ630"/>
    </row>
    <row r="631" spans="2:1024" s="36" customFormat="1" x14ac:dyDescent="0.25">
      <c r="B631" s="5"/>
      <c r="C631" s="5"/>
      <c r="D631" s="5"/>
      <c r="E631" s="6"/>
      <c r="F631" s="5"/>
      <c r="G631" s="7"/>
      <c r="H631" s="8"/>
      <c r="I631" s="9"/>
      <c r="J631" s="10"/>
      <c r="K631" s="11"/>
      <c r="L631" s="11"/>
      <c r="M631" s="11"/>
      <c r="N631" s="11"/>
      <c r="Q631" s="38"/>
      <c r="R631" s="38"/>
      <c r="AMI631"/>
      <c r="AMJ631"/>
    </row>
    <row r="632" spans="2:1024" s="36" customFormat="1" x14ac:dyDescent="0.25">
      <c r="B632" s="5"/>
      <c r="C632" s="5"/>
      <c r="D632" s="5"/>
      <c r="E632" s="6"/>
      <c r="F632" s="5"/>
      <c r="G632" s="7"/>
      <c r="H632" s="8"/>
      <c r="I632" s="9"/>
      <c r="J632" s="10"/>
      <c r="K632" s="11"/>
      <c r="L632" s="11"/>
      <c r="M632" s="11"/>
      <c r="N632" s="11"/>
      <c r="Q632" s="38"/>
      <c r="R632" s="38"/>
      <c r="AMI632"/>
      <c r="AMJ632"/>
    </row>
    <row r="633" spans="2:1024" s="36" customFormat="1" x14ac:dyDescent="0.25">
      <c r="B633" s="5"/>
      <c r="C633" s="5"/>
      <c r="D633" s="5"/>
      <c r="E633" s="6"/>
      <c r="F633" s="5"/>
      <c r="G633" s="7"/>
      <c r="H633" s="8"/>
      <c r="I633" s="9"/>
      <c r="J633" s="10"/>
      <c r="K633" s="11"/>
      <c r="L633" s="11"/>
      <c r="M633" s="11"/>
      <c r="N633" s="11"/>
      <c r="Q633" s="38"/>
      <c r="R633" s="38"/>
      <c r="AMI633"/>
      <c r="AMJ633"/>
    </row>
    <row r="634" spans="2:1024" s="36" customFormat="1" x14ac:dyDescent="0.25">
      <c r="B634" s="5"/>
      <c r="C634" s="5"/>
      <c r="D634" s="5"/>
      <c r="E634" s="6"/>
      <c r="F634" s="5"/>
      <c r="G634" s="7"/>
      <c r="H634" s="8"/>
      <c r="I634" s="9"/>
      <c r="J634" s="10"/>
      <c r="K634" s="11"/>
      <c r="L634" s="11"/>
      <c r="M634" s="11"/>
      <c r="N634" s="11"/>
      <c r="Q634" s="38"/>
      <c r="R634" s="38"/>
      <c r="AMI634"/>
      <c r="AMJ634"/>
    </row>
    <row r="635" spans="2:1024" s="36" customFormat="1" x14ac:dyDescent="0.25">
      <c r="B635" s="5"/>
      <c r="C635" s="5"/>
      <c r="D635" s="5"/>
      <c r="E635" s="6"/>
      <c r="F635" s="5"/>
      <c r="G635" s="7"/>
      <c r="H635" s="8"/>
      <c r="I635" s="9"/>
      <c r="J635" s="10"/>
      <c r="K635" s="11"/>
      <c r="L635" s="11"/>
      <c r="M635" s="11"/>
      <c r="N635" s="11"/>
      <c r="Q635" s="38"/>
      <c r="R635" s="38"/>
      <c r="AMI635"/>
      <c r="AMJ635"/>
    </row>
    <row r="636" spans="2:1024" s="36" customFormat="1" x14ac:dyDescent="0.25">
      <c r="B636" s="5"/>
      <c r="C636" s="5"/>
      <c r="D636" s="5"/>
      <c r="E636" s="6"/>
      <c r="F636" s="5"/>
      <c r="G636" s="7"/>
      <c r="H636" s="8"/>
      <c r="I636" s="9"/>
      <c r="J636" s="10"/>
      <c r="K636" s="11"/>
      <c r="L636" s="11"/>
      <c r="M636" s="11"/>
      <c r="N636" s="11"/>
      <c r="Q636" s="38"/>
      <c r="R636" s="38"/>
      <c r="AMI636"/>
      <c r="AMJ636"/>
    </row>
    <row r="637" spans="2:1024" s="36" customFormat="1" x14ac:dyDescent="0.25">
      <c r="B637" s="5"/>
      <c r="C637" s="5"/>
      <c r="D637" s="5"/>
      <c r="E637" s="6"/>
      <c r="F637" s="5"/>
      <c r="G637" s="7"/>
      <c r="H637" s="8"/>
      <c r="I637" s="9"/>
      <c r="J637" s="10"/>
      <c r="K637" s="11"/>
      <c r="L637" s="11"/>
      <c r="M637" s="11"/>
      <c r="N637" s="11"/>
      <c r="Q637" s="38"/>
      <c r="R637" s="38"/>
      <c r="AMI637"/>
      <c r="AMJ637"/>
    </row>
    <row r="638" spans="2:1024" s="36" customFormat="1" x14ac:dyDescent="0.25">
      <c r="B638" s="5"/>
      <c r="C638" s="5"/>
      <c r="D638" s="5"/>
      <c r="E638" s="6"/>
      <c r="F638" s="5"/>
      <c r="G638" s="7"/>
      <c r="H638" s="8"/>
      <c r="I638" s="9"/>
      <c r="J638" s="10"/>
      <c r="K638" s="11"/>
      <c r="L638" s="11"/>
      <c r="M638" s="11"/>
      <c r="N638" s="11"/>
      <c r="Q638" s="38"/>
      <c r="R638" s="38"/>
      <c r="AMI638"/>
      <c r="AMJ638"/>
    </row>
    <row r="639" spans="2:1024" s="36" customFormat="1" x14ac:dyDescent="0.25">
      <c r="B639" s="5"/>
      <c r="C639" s="5"/>
      <c r="D639" s="5"/>
      <c r="E639" s="6"/>
      <c r="F639" s="5"/>
      <c r="G639" s="7"/>
      <c r="H639" s="8"/>
      <c r="I639" s="9"/>
      <c r="J639" s="10"/>
      <c r="K639" s="11"/>
      <c r="L639" s="11"/>
      <c r="M639" s="11"/>
      <c r="N639" s="11"/>
      <c r="Q639" s="38"/>
      <c r="R639" s="38"/>
      <c r="AMI639"/>
      <c r="AMJ639"/>
    </row>
    <row r="640" spans="2:1024" s="36" customFormat="1" x14ac:dyDescent="0.25">
      <c r="B640" s="5"/>
      <c r="C640" s="5"/>
      <c r="D640" s="5"/>
      <c r="E640" s="6"/>
      <c r="F640" s="5"/>
      <c r="G640" s="7"/>
      <c r="H640" s="8"/>
      <c r="I640" s="9"/>
      <c r="J640" s="10"/>
      <c r="K640" s="11"/>
      <c r="L640" s="11"/>
      <c r="M640" s="11"/>
      <c r="N640" s="11"/>
      <c r="Q640" s="38"/>
      <c r="R640" s="38"/>
      <c r="AMI640"/>
      <c r="AMJ640"/>
    </row>
    <row r="641" spans="2:1024" s="36" customFormat="1" x14ac:dyDescent="0.25">
      <c r="B641" s="5"/>
      <c r="C641" s="5"/>
      <c r="D641" s="5"/>
      <c r="E641" s="6"/>
      <c r="F641" s="5"/>
      <c r="G641" s="7"/>
      <c r="H641" s="8"/>
      <c r="I641" s="9"/>
      <c r="J641" s="10"/>
      <c r="K641" s="11"/>
      <c r="L641" s="11"/>
      <c r="M641" s="11"/>
      <c r="N641" s="11"/>
      <c r="Q641" s="38"/>
      <c r="R641" s="38"/>
      <c r="AMI641"/>
      <c r="AMJ641"/>
    </row>
    <row r="642" spans="2:1024" s="36" customFormat="1" x14ac:dyDescent="0.25">
      <c r="B642" s="5"/>
      <c r="C642" s="5"/>
      <c r="D642" s="5"/>
      <c r="E642" s="6"/>
      <c r="F642" s="5"/>
      <c r="G642" s="7"/>
      <c r="H642" s="8"/>
      <c r="I642" s="9"/>
      <c r="J642" s="10"/>
      <c r="K642" s="11"/>
      <c r="L642" s="11"/>
      <c r="M642" s="11"/>
      <c r="N642" s="11"/>
      <c r="Q642" s="38"/>
      <c r="R642" s="38"/>
      <c r="AMI642"/>
      <c r="AMJ642"/>
    </row>
    <row r="643" spans="2:1024" s="36" customFormat="1" x14ac:dyDescent="0.25">
      <c r="B643" s="5"/>
      <c r="C643" s="5"/>
      <c r="D643" s="5"/>
      <c r="E643" s="6"/>
      <c r="F643" s="5"/>
      <c r="G643" s="7"/>
      <c r="H643" s="8"/>
      <c r="I643" s="9"/>
      <c r="J643" s="10"/>
      <c r="K643" s="11"/>
      <c r="L643" s="11"/>
      <c r="M643" s="11"/>
      <c r="N643" s="11"/>
      <c r="Q643" s="38"/>
      <c r="R643" s="38"/>
      <c r="AMI643"/>
      <c r="AMJ643"/>
    </row>
    <row r="644" spans="2:1024" s="36" customFormat="1" x14ac:dyDescent="0.25">
      <c r="B644" s="5"/>
      <c r="C644" s="5"/>
      <c r="D644" s="5"/>
      <c r="E644" s="6"/>
      <c r="F644" s="5"/>
      <c r="G644" s="7"/>
      <c r="H644" s="8"/>
      <c r="I644" s="9"/>
      <c r="J644" s="10"/>
      <c r="K644" s="11"/>
      <c r="L644" s="11"/>
      <c r="M644" s="11"/>
      <c r="N644" s="11"/>
      <c r="Q644" s="38"/>
      <c r="R644" s="38"/>
      <c r="AMI644"/>
      <c r="AMJ644"/>
    </row>
    <row r="645" spans="2:1024" s="36" customFormat="1" x14ac:dyDescent="0.25">
      <c r="B645" s="5"/>
      <c r="C645" s="5"/>
      <c r="D645" s="5"/>
      <c r="E645" s="6"/>
      <c r="F645" s="5"/>
      <c r="G645" s="7"/>
      <c r="H645" s="8"/>
      <c r="I645" s="9"/>
      <c r="J645" s="10"/>
      <c r="K645" s="11"/>
      <c r="L645" s="11"/>
      <c r="M645" s="11"/>
      <c r="N645" s="11"/>
      <c r="Q645" s="38"/>
      <c r="R645" s="38"/>
      <c r="AMI645"/>
      <c r="AMJ645"/>
    </row>
    <row r="646" spans="2:1024" s="36" customFormat="1" x14ac:dyDescent="0.25">
      <c r="B646" s="5"/>
      <c r="C646" s="5"/>
      <c r="D646" s="5"/>
      <c r="E646" s="6"/>
      <c r="F646" s="5"/>
      <c r="G646" s="7"/>
      <c r="H646" s="8"/>
      <c r="I646" s="9"/>
      <c r="J646" s="10"/>
      <c r="K646" s="11"/>
      <c r="L646" s="11"/>
      <c r="M646" s="11"/>
      <c r="N646" s="11"/>
      <c r="Q646" s="38"/>
      <c r="R646" s="38"/>
      <c r="AMI646"/>
      <c r="AMJ646"/>
    </row>
    <row r="647" spans="2:1024" s="36" customFormat="1" x14ac:dyDescent="0.25">
      <c r="B647" s="5"/>
      <c r="C647" s="5"/>
      <c r="D647" s="5"/>
      <c r="E647" s="6"/>
      <c r="F647" s="5"/>
      <c r="G647" s="7"/>
      <c r="H647" s="8"/>
      <c r="I647" s="9"/>
      <c r="J647" s="10"/>
      <c r="K647" s="11"/>
      <c r="L647" s="11"/>
      <c r="M647" s="11"/>
      <c r="N647" s="11"/>
      <c r="Q647" s="38"/>
      <c r="R647" s="38"/>
      <c r="AMI647"/>
      <c r="AMJ647"/>
    </row>
    <row r="648" spans="2:1024" s="36" customFormat="1" x14ac:dyDescent="0.25">
      <c r="B648" s="5"/>
      <c r="C648" s="5"/>
      <c r="D648" s="5"/>
      <c r="E648" s="6"/>
      <c r="F648" s="5"/>
      <c r="G648" s="7"/>
      <c r="H648" s="8"/>
      <c r="I648" s="9"/>
      <c r="J648" s="10"/>
      <c r="K648" s="11"/>
      <c r="L648" s="11"/>
      <c r="M648" s="11"/>
      <c r="N648" s="11"/>
      <c r="Q648" s="38"/>
      <c r="R648" s="38"/>
      <c r="AMI648"/>
      <c r="AMJ648"/>
    </row>
    <row r="649" spans="2:1024" s="36" customFormat="1" x14ac:dyDescent="0.25">
      <c r="B649" s="5"/>
      <c r="C649" s="5"/>
      <c r="D649" s="5"/>
      <c r="E649" s="6"/>
      <c r="F649" s="5"/>
      <c r="G649" s="7"/>
      <c r="H649" s="8"/>
      <c r="I649" s="9"/>
      <c r="J649" s="10"/>
      <c r="K649" s="11"/>
      <c r="L649" s="11"/>
      <c r="M649" s="11"/>
      <c r="N649" s="11"/>
      <c r="Q649" s="38"/>
      <c r="R649" s="38"/>
      <c r="AMI649"/>
      <c r="AMJ649"/>
    </row>
    <row r="650" spans="2:1024" s="36" customFormat="1" x14ac:dyDescent="0.25">
      <c r="B650" s="5"/>
      <c r="C650" s="5"/>
      <c r="D650" s="5"/>
      <c r="E650" s="6"/>
      <c r="F650" s="5"/>
      <c r="G650" s="7"/>
      <c r="H650" s="8"/>
      <c r="I650" s="9"/>
      <c r="J650" s="10"/>
      <c r="K650" s="11"/>
      <c r="L650" s="11"/>
      <c r="M650" s="11"/>
      <c r="N650" s="11"/>
      <c r="Q650" s="38"/>
      <c r="R650" s="38"/>
      <c r="AMI650"/>
      <c r="AMJ650"/>
    </row>
    <row r="651" spans="2:1024" s="36" customFormat="1" x14ac:dyDescent="0.25">
      <c r="B651" s="5"/>
      <c r="C651" s="5"/>
      <c r="D651" s="5"/>
      <c r="E651" s="6"/>
      <c r="F651" s="5"/>
      <c r="G651" s="7"/>
      <c r="H651" s="8"/>
      <c r="I651" s="9"/>
      <c r="J651" s="10"/>
      <c r="K651" s="11"/>
      <c r="L651" s="11"/>
      <c r="M651" s="11"/>
      <c r="N651" s="11"/>
      <c r="Q651" s="38"/>
      <c r="R651" s="38"/>
      <c r="AMI651"/>
      <c r="AMJ651"/>
    </row>
    <row r="652" spans="2:1024" s="36" customFormat="1" x14ac:dyDescent="0.25">
      <c r="B652" s="5"/>
      <c r="C652" s="5"/>
      <c r="D652" s="5"/>
      <c r="E652" s="6"/>
      <c r="F652" s="5"/>
      <c r="G652" s="7"/>
      <c r="H652" s="8"/>
      <c r="I652" s="9"/>
      <c r="J652" s="10"/>
      <c r="K652" s="11"/>
      <c r="L652" s="11"/>
      <c r="M652" s="11"/>
      <c r="N652" s="11"/>
      <c r="Q652" s="38"/>
      <c r="R652" s="38"/>
      <c r="AMI652"/>
      <c r="AMJ652"/>
    </row>
    <row r="653" spans="2:1024" s="36" customFormat="1" x14ac:dyDescent="0.25">
      <c r="B653" s="5"/>
      <c r="C653" s="5"/>
      <c r="D653" s="5"/>
      <c r="E653" s="6"/>
      <c r="F653" s="5"/>
      <c r="G653" s="7"/>
      <c r="H653" s="8"/>
      <c r="I653" s="9"/>
      <c r="J653" s="10"/>
      <c r="K653" s="11"/>
      <c r="L653" s="11"/>
      <c r="M653" s="11"/>
      <c r="N653" s="11"/>
      <c r="Q653" s="38"/>
      <c r="R653" s="38"/>
      <c r="AMI653"/>
      <c r="AMJ653"/>
    </row>
    <row r="654" spans="2:1024" s="36" customFormat="1" x14ac:dyDescent="0.25">
      <c r="B654" s="5"/>
      <c r="C654" s="5"/>
      <c r="D654" s="5"/>
      <c r="E654" s="6"/>
      <c r="F654" s="5"/>
      <c r="G654" s="7"/>
      <c r="H654" s="8"/>
      <c r="I654" s="9"/>
      <c r="J654" s="10"/>
      <c r="K654" s="11"/>
      <c r="L654" s="11"/>
      <c r="M654" s="11"/>
      <c r="N654" s="11"/>
      <c r="Q654" s="38"/>
      <c r="R654" s="38"/>
      <c r="AMI654"/>
      <c r="AMJ654"/>
    </row>
    <row r="655" spans="2:1024" s="36" customFormat="1" x14ac:dyDescent="0.25">
      <c r="B655" s="5"/>
      <c r="C655" s="5"/>
      <c r="D655" s="5"/>
      <c r="E655" s="6"/>
      <c r="F655" s="5"/>
      <c r="G655" s="7"/>
      <c r="H655" s="8"/>
      <c r="I655" s="9"/>
      <c r="J655" s="10"/>
      <c r="K655" s="11"/>
      <c r="L655" s="11"/>
      <c r="M655" s="11"/>
      <c r="N655" s="11"/>
      <c r="Q655" s="38"/>
      <c r="R655" s="38"/>
      <c r="AMI655"/>
      <c r="AMJ655"/>
    </row>
    <row r="656" spans="2:1024" s="36" customFormat="1" x14ac:dyDescent="0.25">
      <c r="B656" s="5"/>
      <c r="C656" s="5"/>
      <c r="D656" s="5"/>
      <c r="E656" s="6"/>
      <c r="F656" s="5"/>
      <c r="G656" s="7"/>
      <c r="H656" s="8"/>
      <c r="I656" s="9"/>
      <c r="J656" s="10"/>
      <c r="K656" s="11"/>
      <c r="L656" s="11"/>
      <c r="M656" s="11"/>
      <c r="N656" s="11"/>
      <c r="Q656" s="38"/>
      <c r="R656" s="38"/>
      <c r="AMI656"/>
      <c r="AMJ656"/>
    </row>
    <row r="657" spans="2:1024" s="36" customFormat="1" x14ac:dyDescent="0.25">
      <c r="B657" s="5"/>
      <c r="C657" s="5"/>
      <c r="D657" s="5"/>
      <c r="E657" s="6"/>
      <c r="F657" s="5"/>
      <c r="G657" s="7"/>
      <c r="H657" s="8"/>
      <c r="I657" s="9"/>
      <c r="J657" s="10"/>
      <c r="K657" s="11"/>
      <c r="L657" s="11"/>
      <c r="M657" s="11"/>
      <c r="N657" s="11"/>
      <c r="Q657" s="38"/>
      <c r="R657" s="38"/>
      <c r="AMI657"/>
      <c r="AMJ657"/>
    </row>
    <row r="658" spans="2:1024" s="36" customFormat="1" x14ac:dyDescent="0.25">
      <c r="B658" s="5"/>
      <c r="C658" s="5"/>
      <c r="D658" s="5"/>
      <c r="E658" s="6"/>
      <c r="F658" s="5"/>
      <c r="G658" s="7"/>
      <c r="H658" s="8"/>
      <c r="I658" s="9"/>
      <c r="J658" s="10"/>
      <c r="K658" s="11"/>
      <c r="L658" s="11"/>
      <c r="M658" s="11"/>
      <c r="N658" s="11"/>
      <c r="Q658" s="38"/>
      <c r="R658" s="38"/>
      <c r="AMI658"/>
      <c r="AMJ658"/>
    </row>
    <row r="659" spans="2:1024" s="36" customFormat="1" x14ac:dyDescent="0.25">
      <c r="B659" s="5"/>
      <c r="C659" s="5"/>
      <c r="D659" s="5"/>
      <c r="E659" s="6"/>
      <c r="F659" s="5"/>
      <c r="G659" s="7"/>
      <c r="H659" s="8"/>
      <c r="I659" s="9"/>
      <c r="J659" s="10"/>
      <c r="K659" s="11"/>
      <c r="L659" s="11"/>
      <c r="M659" s="11"/>
      <c r="N659" s="11"/>
      <c r="Q659" s="38"/>
      <c r="R659" s="38"/>
      <c r="AMI659"/>
      <c r="AMJ659"/>
    </row>
    <row r="660" spans="2:1024" s="36" customFormat="1" x14ac:dyDescent="0.25">
      <c r="B660" s="5"/>
      <c r="C660" s="5"/>
      <c r="D660" s="5"/>
      <c r="E660" s="6"/>
      <c r="F660" s="5"/>
      <c r="G660" s="7"/>
      <c r="H660" s="8"/>
      <c r="I660" s="9"/>
      <c r="J660" s="10"/>
      <c r="K660" s="11"/>
      <c r="L660" s="11"/>
      <c r="M660" s="11"/>
      <c r="N660" s="11"/>
      <c r="Q660" s="38"/>
      <c r="R660" s="38"/>
      <c r="AMI660"/>
      <c r="AMJ660"/>
    </row>
    <row r="661" spans="2:1024" s="36" customFormat="1" x14ac:dyDescent="0.25">
      <c r="B661" s="5"/>
      <c r="C661" s="5"/>
      <c r="D661" s="5"/>
      <c r="E661" s="6"/>
      <c r="F661" s="5"/>
      <c r="G661" s="7"/>
      <c r="H661" s="8"/>
      <c r="I661" s="9"/>
      <c r="J661" s="10"/>
      <c r="K661" s="11"/>
      <c r="L661" s="11"/>
      <c r="M661" s="11"/>
      <c r="N661" s="11"/>
      <c r="Q661" s="38"/>
      <c r="R661" s="38"/>
      <c r="AMI661"/>
      <c r="AMJ661"/>
    </row>
    <row r="662" spans="2:1024" s="36" customFormat="1" x14ac:dyDescent="0.25">
      <c r="B662" s="5"/>
      <c r="C662" s="5"/>
      <c r="D662" s="5"/>
      <c r="E662" s="6"/>
      <c r="F662" s="5"/>
      <c r="G662" s="7"/>
      <c r="H662" s="8"/>
      <c r="I662" s="9"/>
      <c r="J662" s="10"/>
      <c r="K662" s="11"/>
      <c r="L662" s="11"/>
      <c r="M662" s="11"/>
      <c r="N662" s="11"/>
      <c r="Q662" s="38"/>
      <c r="R662" s="38"/>
      <c r="AMI662"/>
      <c r="AMJ662"/>
    </row>
    <row r="663" spans="2:1024" s="36" customFormat="1" x14ac:dyDescent="0.25">
      <c r="B663" s="5"/>
      <c r="C663" s="5"/>
      <c r="D663" s="5"/>
      <c r="E663" s="6"/>
      <c r="F663" s="5"/>
      <c r="G663" s="7"/>
      <c r="H663" s="8"/>
      <c r="I663" s="9"/>
      <c r="J663" s="10"/>
      <c r="K663" s="11"/>
      <c r="L663" s="11"/>
      <c r="M663" s="11"/>
      <c r="N663" s="11"/>
      <c r="Q663" s="38"/>
      <c r="R663" s="38"/>
      <c r="AMI663"/>
      <c r="AMJ663"/>
    </row>
    <row r="664" spans="2:1024" s="36" customFormat="1" x14ac:dyDescent="0.25">
      <c r="B664" s="5"/>
      <c r="C664" s="5"/>
      <c r="D664" s="5"/>
      <c r="E664" s="6"/>
      <c r="F664" s="5"/>
      <c r="G664" s="7"/>
      <c r="H664" s="8"/>
      <c r="I664" s="9"/>
      <c r="J664" s="10"/>
      <c r="K664" s="11"/>
      <c r="L664" s="11"/>
      <c r="M664" s="11"/>
      <c r="N664" s="11"/>
      <c r="Q664" s="38"/>
      <c r="R664" s="38"/>
      <c r="AMI664"/>
      <c r="AMJ664"/>
    </row>
    <row r="665" spans="2:1024" s="36" customFormat="1" x14ac:dyDescent="0.25">
      <c r="B665" s="5"/>
      <c r="C665" s="5"/>
      <c r="D665" s="5"/>
      <c r="E665" s="6"/>
      <c r="F665" s="5"/>
      <c r="G665" s="7"/>
      <c r="H665" s="8"/>
      <c r="I665" s="9"/>
      <c r="J665" s="10"/>
      <c r="K665" s="11"/>
      <c r="L665" s="11"/>
      <c r="M665" s="11"/>
      <c r="N665" s="11"/>
      <c r="Q665" s="38"/>
      <c r="R665" s="38"/>
      <c r="AMI665"/>
      <c r="AMJ665"/>
    </row>
    <row r="666" spans="2:1024" s="36" customFormat="1" x14ac:dyDescent="0.25">
      <c r="B666" s="5"/>
      <c r="C666" s="5"/>
      <c r="D666" s="5"/>
      <c r="E666" s="6"/>
      <c r="F666" s="5"/>
      <c r="G666" s="7"/>
      <c r="H666" s="8"/>
      <c r="I666" s="9"/>
      <c r="J666" s="10"/>
      <c r="K666" s="11"/>
      <c r="L666" s="11"/>
      <c r="M666" s="11"/>
      <c r="N666" s="11"/>
      <c r="Q666" s="38"/>
      <c r="R666" s="38"/>
      <c r="AMI666"/>
      <c r="AMJ666"/>
    </row>
    <row r="667" spans="2:1024" s="36" customFormat="1" x14ac:dyDescent="0.25">
      <c r="B667" s="5"/>
      <c r="C667" s="5"/>
      <c r="D667" s="5"/>
      <c r="E667" s="6"/>
      <c r="F667" s="5"/>
      <c r="G667" s="7"/>
      <c r="H667" s="8"/>
      <c r="I667" s="9"/>
      <c r="J667" s="10"/>
      <c r="K667" s="11"/>
      <c r="L667" s="11"/>
      <c r="M667" s="11"/>
      <c r="N667" s="11"/>
      <c r="Q667" s="38"/>
      <c r="R667" s="38"/>
      <c r="AMI667"/>
      <c r="AMJ667"/>
    </row>
    <row r="668" spans="2:1024" s="36" customFormat="1" x14ac:dyDescent="0.25">
      <c r="B668" s="5"/>
      <c r="C668" s="5"/>
      <c r="D668" s="5"/>
      <c r="E668" s="6"/>
      <c r="F668" s="5"/>
      <c r="G668" s="7"/>
      <c r="H668" s="8"/>
      <c r="I668" s="9"/>
      <c r="J668" s="10"/>
      <c r="K668" s="11"/>
      <c r="L668" s="11"/>
      <c r="M668" s="11"/>
      <c r="N668" s="11"/>
      <c r="Q668" s="38"/>
      <c r="R668" s="38"/>
      <c r="AMI668"/>
      <c r="AMJ668"/>
    </row>
    <row r="669" spans="2:1024" s="36" customFormat="1" x14ac:dyDescent="0.25">
      <c r="B669" s="5"/>
      <c r="C669" s="5"/>
      <c r="D669" s="5"/>
      <c r="E669" s="6"/>
      <c r="F669" s="5"/>
      <c r="G669" s="7"/>
      <c r="H669" s="8"/>
      <c r="I669" s="9"/>
      <c r="J669" s="10"/>
      <c r="K669" s="11"/>
      <c r="L669" s="11"/>
      <c r="M669" s="11"/>
      <c r="N669" s="11"/>
      <c r="Q669" s="38"/>
      <c r="R669" s="38"/>
      <c r="AMI669"/>
      <c r="AMJ669"/>
    </row>
    <row r="670" spans="2:1024" s="36" customFormat="1" x14ac:dyDescent="0.25">
      <c r="B670" s="5"/>
      <c r="C670" s="5"/>
      <c r="D670" s="5"/>
      <c r="E670" s="6"/>
      <c r="F670" s="5"/>
      <c r="G670" s="7"/>
      <c r="H670" s="8"/>
      <c r="I670" s="9"/>
      <c r="J670" s="10"/>
      <c r="K670" s="11"/>
      <c r="L670" s="11"/>
      <c r="M670" s="11"/>
      <c r="N670" s="11"/>
      <c r="Q670" s="38"/>
      <c r="R670" s="38"/>
      <c r="AMI670"/>
      <c r="AMJ670"/>
    </row>
    <row r="671" spans="2:1024" s="36" customFormat="1" x14ac:dyDescent="0.25">
      <c r="B671" s="5"/>
      <c r="C671" s="5"/>
      <c r="D671" s="5"/>
      <c r="E671" s="6"/>
      <c r="F671" s="5"/>
      <c r="G671" s="7"/>
      <c r="H671" s="8"/>
      <c r="I671" s="9"/>
      <c r="J671" s="10"/>
      <c r="K671" s="11"/>
      <c r="L671" s="11"/>
      <c r="M671" s="11"/>
      <c r="N671" s="11"/>
      <c r="Q671" s="38"/>
      <c r="R671" s="38"/>
      <c r="AMI671"/>
      <c r="AMJ671"/>
    </row>
    <row r="672" spans="2:1024" s="36" customFormat="1" x14ac:dyDescent="0.25">
      <c r="B672" s="5"/>
      <c r="C672" s="5"/>
      <c r="D672" s="5"/>
      <c r="E672" s="6"/>
      <c r="F672" s="5"/>
      <c r="G672" s="7"/>
      <c r="H672" s="8"/>
      <c r="I672" s="9"/>
      <c r="J672" s="10"/>
      <c r="K672" s="11"/>
      <c r="L672" s="11"/>
      <c r="M672" s="11"/>
      <c r="N672" s="11"/>
      <c r="Q672" s="38"/>
      <c r="R672" s="38"/>
      <c r="AMI672"/>
      <c r="AMJ672"/>
    </row>
    <row r="673" spans="2:1024" s="36" customFormat="1" x14ac:dyDescent="0.25">
      <c r="B673" s="5"/>
      <c r="C673" s="5"/>
      <c r="D673" s="5"/>
      <c r="E673" s="6"/>
      <c r="F673" s="5"/>
      <c r="G673" s="7"/>
      <c r="H673" s="8"/>
      <c r="I673" s="9"/>
      <c r="J673" s="10"/>
      <c r="K673" s="11"/>
      <c r="L673" s="11"/>
      <c r="M673" s="11"/>
      <c r="N673" s="11"/>
      <c r="Q673" s="38"/>
      <c r="R673" s="38"/>
      <c r="AMI673"/>
      <c r="AMJ673"/>
    </row>
    <row r="674" spans="2:1024" s="36" customFormat="1" x14ac:dyDescent="0.25">
      <c r="B674" s="5"/>
      <c r="C674" s="5"/>
      <c r="D674" s="5"/>
      <c r="E674" s="6"/>
      <c r="F674" s="5"/>
      <c r="G674" s="7"/>
      <c r="H674" s="8"/>
      <c r="I674" s="9"/>
      <c r="J674" s="10"/>
      <c r="K674" s="11"/>
      <c r="L674" s="11"/>
      <c r="M674" s="11"/>
      <c r="N674" s="11"/>
      <c r="Q674" s="38"/>
      <c r="R674" s="38"/>
      <c r="AMI674"/>
      <c r="AMJ674"/>
    </row>
    <row r="675" spans="2:1024" s="36" customFormat="1" x14ac:dyDescent="0.25">
      <c r="B675" s="5"/>
      <c r="C675" s="5"/>
      <c r="D675" s="5"/>
      <c r="E675" s="6"/>
      <c r="F675" s="5"/>
      <c r="G675" s="7"/>
      <c r="H675" s="8"/>
      <c r="I675" s="9"/>
      <c r="J675" s="10"/>
      <c r="K675" s="11"/>
      <c r="L675" s="11"/>
      <c r="M675" s="11"/>
      <c r="N675" s="11"/>
      <c r="Q675" s="38"/>
      <c r="R675" s="38"/>
      <c r="AMI675"/>
      <c r="AMJ675"/>
    </row>
    <row r="676" spans="2:1024" s="36" customFormat="1" x14ac:dyDescent="0.25">
      <c r="B676" s="5"/>
      <c r="C676" s="5"/>
      <c r="D676" s="5"/>
      <c r="E676" s="6"/>
      <c r="F676" s="5"/>
      <c r="G676" s="7"/>
      <c r="H676" s="8"/>
      <c r="I676" s="9"/>
      <c r="J676" s="10"/>
      <c r="K676" s="11"/>
      <c r="L676" s="11"/>
      <c r="M676" s="11"/>
      <c r="N676" s="11"/>
      <c r="Q676" s="38"/>
      <c r="R676" s="38"/>
      <c r="AMI676"/>
      <c r="AMJ676"/>
    </row>
    <row r="677" spans="2:1024" s="36" customFormat="1" x14ac:dyDescent="0.25">
      <c r="B677" s="5"/>
      <c r="C677" s="5"/>
      <c r="D677" s="5"/>
      <c r="E677" s="6"/>
      <c r="F677" s="5"/>
      <c r="G677" s="7"/>
      <c r="H677" s="8"/>
      <c r="I677" s="9"/>
      <c r="J677" s="10"/>
      <c r="K677" s="11"/>
      <c r="L677" s="11"/>
      <c r="M677" s="11"/>
      <c r="N677" s="11"/>
      <c r="Q677" s="38"/>
      <c r="R677" s="38"/>
      <c r="AMI677"/>
      <c r="AMJ677"/>
    </row>
    <row r="678" spans="2:1024" s="36" customFormat="1" x14ac:dyDescent="0.25">
      <c r="B678" s="5"/>
      <c r="C678" s="5"/>
      <c r="D678" s="5"/>
      <c r="E678" s="6"/>
      <c r="F678" s="5"/>
      <c r="G678" s="7"/>
      <c r="H678" s="8"/>
      <c r="I678" s="9"/>
      <c r="J678" s="10"/>
      <c r="K678" s="11"/>
      <c r="L678" s="11"/>
      <c r="M678" s="11"/>
      <c r="N678" s="11"/>
      <c r="Q678" s="38"/>
      <c r="R678" s="38"/>
      <c r="AMI678"/>
      <c r="AMJ678"/>
    </row>
    <row r="679" spans="2:1024" s="36" customFormat="1" x14ac:dyDescent="0.25">
      <c r="B679" s="5"/>
      <c r="C679" s="5"/>
      <c r="D679" s="5"/>
      <c r="E679" s="6"/>
      <c r="F679" s="5"/>
      <c r="G679" s="7"/>
      <c r="H679" s="8"/>
      <c r="I679" s="9"/>
      <c r="J679" s="10"/>
      <c r="K679" s="11"/>
      <c r="L679" s="11"/>
      <c r="M679" s="11"/>
      <c r="N679" s="11"/>
      <c r="Q679" s="38"/>
      <c r="R679" s="38"/>
      <c r="AMI679"/>
      <c r="AMJ679"/>
    </row>
    <row r="680" spans="2:1024" s="36" customFormat="1" x14ac:dyDescent="0.25">
      <c r="B680" s="5"/>
      <c r="C680" s="5"/>
      <c r="D680" s="5"/>
      <c r="E680" s="6"/>
      <c r="F680" s="5"/>
      <c r="G680" s="7"/>
      <c r="H680" s="8"/>
      <c r="I680" s="9"/>
      <c r="J680" s="10"/>
      <c r="K680" s="11"/>
      <c r="L680" s="11"/>
      <c r="M680" s="11"/>
      <c r="N680" s="11"/>
      <c r="Q680" s="38"/>
      <c r="R680" s="38"/>
      <c r="AMI680"/>
      <c r="AMJ680"/>
    </row>
    <row r="681" spans="2:1024" s="36" customFormat="1" x14ac:dyDescent="0.25">
      <c r="B681" s="5"/>
      <c r="C681" s="5"/>
      <c r="D681" s="5"/>
      <c r="E681" s="6"/>
      <c r="F681" s="5"/>
      <c r="G681" s="7"/>
      <c r="H681" s="8"/>
      <c r="I681" s="9"/>
      <c r="J681" s="10"/>
      <c r="K681" s="11"/>
      <c r="L681" s="11"/>
      <c r="M681" s="11"/>
      <c r="N681" s="11"/>
      <c r="Q681" s="38"/>
      <c r="R681" s="38"/>
      <c r="AMI681"/>
      <c r="AMJ681"/>
    </row>
    <row r="682" spans="2:1024" s="36" customFormat="1" x14ac:dyDescent="0.25">
      <c r="B682" s="5"/>
      <c r="C682" s="5"/>
      <c r="D682" s="5"/>
      <c r="E682" s="6"/>
      <c r="F682" s="5"/>
      <c r="G682" s="7"/>
      <c r="H682" s="8"/>
      <c r="I682" s="9"/>
      <c r="J682" s="10"/>
      <c r="K682" s="11"/>
      <c r="L682" s="11"/>
      <c r="M682" s="11"/>
      <c r="N682" s="11"/>
      <c r="Q682" s="38"/>
      <c r="R682" s="38"/>
      <c r="AMI682"/>
      <c r="AMJ682"/>
    </row>
    <row r="683" spans="2:1024" s="36" customFormat="1" x14ac:dyDescent="0.25">
      <c r="B683" s="5"/>
      <c r="C683" s="5"/>
      <c r="D683" s="5"/>
      <c r="E683" s="6"/>
      <c r="F683" s="5"/>
      <c r="G683" s="7"/>
      <c r="H683" s="8"/>
      <c r="I683" s="9"/>
      <c r="J683" s="10"/>
      <c r="K683" s="11"/>
      <c r="L683" s="11"/>
      <c r="M683" s="11"/>
      <c r="N683" s="11"/>
      <c r="Q683" s="38"/>
      <c r="R683" s="38"/>
      <c r="AMI683"/>
      <c r="AMJ683"/>
    </row>
    <row r="684" spans="2:1024" s="36" customFormat="1" x14ac:dyDescent="0.25">
      <c r="B684" s="5"/>
      <c r="C684" s="5"/>
      <c r="D684" s="5"/>
      <c r="E684" s="6"/>
      <c r="F684" s="5"/>
      <c r="G684" s="7"/>
      <c r="H684" s="8"/>
      <c r="I684" s="9"/>
      <c r="J684" s="10"/>
      <c r="K684" s="11"/>
      <c r="L684" s="11"/>
      <c r="M684" s="11"/>
      <c r="N684" s="11"/>
      <c r="Q684" s="38"/>
      <c r="R684" s="38"/>
      <c r="AMI684"/>
      <c r="AMJ684"/>
    </row>
    <row r="685" spans="2:1024" s="36" customFormat="1" x14ac:dyDescent="0.25">
      <c r="B685" s="5"/>
      <c r="C685" s="5"/>
      <c r="D685" s="5"/>
      <c r="E685" s="6"/>
      <c r="F685" s="5"/>
      <c r="G685" s="7"/>
      <c r="H685" s="8"/>
      <c r="I685" s="9"/>
      <c r="J685" s="10"/>
      <c r="K685" s="11"/>
      <c r="L685" s="11"/>
      <c r="M685" s="11"/>
      <c r="N685" s="11"/>
      <c r="Q685" s="38"/>
      <c r="R685" s="38"/>
      <c r="AMI685"/>
      <c r="AMJ685"/>
    </row>
    <row r="686" spans="2:1024" s="36" customFormat="1" x14ac:dyDescent="0.25">
      <c r="B686" s="5"/>
      <c r="C686" s="5"/>
      <c r="D686" s="5"/>
      <c r="E686" s="6"/>
      <c r="F686" s="5"/>
      <c r="G686" s="7"/>
      <c r="H686" s="8"/>
      <c r="I686" s="9"/>
      <c r="J686" s="10"/>
      <c r="K686" s="11"/>
      <c r="L686" s="11"/>
      <c r="M686" s="11"/>
      <c r="N686" s="11"/>
      <c r="Q686" s="38"/>
      <c r="R686" s="38"/>
      <c r="AMI686"/>
      <c r="AMJ686"/>
    </row>
    <row r="687" spans="2:1024" s="36" customFormat="1" x14ac:dyDescent="0.25">
      <c r="B687" s="5"/>
      <c r="C687" s="5"/>
      <c r="D687" s="5"/>
      <c r="E687" s="6"/>
      <c r="F687" s="5"/>
      <c r="G687" s="7"/>
      <c r="H687" s="8"/>
      <c r="I687" s="9"/>
      <c r="J687" s="10"/>
      <c r="K687" s="11"/>
      <c r="L687" s="11"/>
      <c r="M687" s="11"/>
      <c r="N687" s="11"/>
      <c r="Q687" s="38"/>
      <c r="R687" s="38"/>
      <c r="AMI687"/>
      <c r="AMJ687"/>
    </row>
    <row r="688" spans="2:1024" s="36" customFormat="1" x14ac:dyDescent="0.25">
      <c r="B688" s="5"/>
      <c r="C688" s="5"/>
      <c r="D688" s="5"/>
      <c r="E688" s="6"/>
      <c r="F688" s="5"/>
      <c r="G688" s="7"/>
      <c r="H688" s="8"/>
      <c r="I688" s="9"/>
      <c r="J688" s="10"/>
      <c r="K688" s="11"/>
      <c r="L688" s="11"/>
      <c r="M688" s="11"/>
      <c r="N688" s="11"/>
      <c r="Q688" s="38"/>
      <c r="R688" s="38"/>
      <c r="AMI688"/>
      <c r="AMJ688"/>
    </row>
    <row r="689" spans="2:1024" s="36" customFormat="1" x14ac:dyDescent="0.25">
      <c r="B689" s="5"/>
      <c r="C689" s="5"/>
      <c r="D689" s="5"/>
      <c r="E689" s="6"/>
      <c r="F689" s="5"/>
      <c r="G689" s="7"/>
      <c r="H689" s="8"/>
      <c r="I689" s="9"/>
      <c r="J689" s="10"/>
      <c r="K689" s="11"/>
      <c r="L689" s="11"/>
      <c r="M689" s="11"/>
      <c r="N689" s="11"/>
      <c r="Q689" s="38"/>
      <c r="R689" s="38"/>
      <c r="AMI689"/>
      <c r="AMJ689"/>
    </row>
    <row r="690" spans="2:1024" s="36" customFormat="1" x14ac:dyDescent="0.25">
      <c r="B690" s="5"/>
      <c r="C690" s="5"/>
      <c r="D690" s="5"/>
      <c r="E690" s="6"/>
      <c r="F690" s="5"/>
      <c r="G690" s="7"/>
      <c r="H690" s="8"/>
      <c r="I690" s="9"/>
      <c r="J690" s="10"/>
      <c r="K690" s="11"/>
      <c r="L690" s="11"/>
      <c r="M690" s="11"/>
      <c r="N690" s="11"/>
      <c r="Q690" s="38"/>
      <c r="R690" s="38"/>
      <c r="AMI690"/>
      <c r="AMJ690"/>
    </row>
    <row r="691" spans="2:1024" s="36" customFormat="1" x14ac:dyDescent="0.25">
      <c r="B691" s="5"/>
      <c r="C691" s="5"/>
      <c r="D691" s="5"/>
      <c r="E691" s="6"/>
      <c r="F691" s="5"/>
      <c r="G691" s="7"/>
      <c r="H691" s="8"/>
      <c r="I691" s="9"/>
      <c r="J691" s="10"/>
      <c r="K691" s="11"/>
      <c r="L691" s="11"/>
      <c r="M691" s="11"/>
      <c r="N691" s="11"/>
      <c r="Q691" s="38"/>
      <c r="R691" s="38"/>
      <c r="AMI691"/>
      <c r="AMJ691"/>
    </row>
    <row r="692" spans="2:1024" s="36" customFormat="1" x14ac:dyDescent="0.25">
      <c r="B692" s="5"/>
      <c r="C692" s="5"/>
      <c r="D692" s="5"/>
      <c r="E692" s="6"/>
      <c r="F692" s="5"/>
      <c r="G692" s="7"/>
      <c r="H692" s="8"/>
      <c r="I692" s="9"/>
      <c r="J692" s="10"/>
      <c r="K692" s="11"/>
      <c r="L692" s="11"/>
      <c r="M692" s="11"/>
      <c r="N692" s="11"/>
      <c r="Q692" s="38"/>
      <c r="R692" s="38"/>
      <c r="AMI692"/>
      <c r="AMJ692"/>
    </row>
    <row r="693" spans="2:1024" s="36" customFormat="1" x14ac:dyDescent="0.25">
      <c r="B693" s="5"/>
      <c r="C693" s="5"/>
      <c r="D693" s="5"/>
      <c r="E693" s="6"/>
      <c r="F693" s="5"/>
      <c r="G693" s="7"/>
      <c r="H693" s="8"/>
      <c r="I693" s="9"/>
      <c r="J693" s="10"/>
      <c r="K693" s="11"/>
      <c r="L693" s="11"/>
      <c r="M693" s="11"/>
      <c r="N693" s="11"/>
      <c r="Q693" s="38"/>
      <c r="R693" s="38"/>
      <c r="AMI693"/>
      <c r="AMJ693"/>
    </row>
    <row r="694" spans="2:1024" s="36" customFormat="1" x14ac:dyDescent="0.25">
      <c r="B694" s="5"/>
      <c r="C694" s="5"/>
      <c r="D694" s="5"/>
      <c r="E694" s="6"/>
      <c r="F694" s="5"/>
      <c r="G694" s="7"/>
      <c r="H694" s="8"/>
      <c r="I694" s="9"/>
      <c r="J694" s="10"/>
      <c r="K694" s="11"/>
      <c r="L694" s="11"/>
      <c r="M694" s="11"/>
      <c r="N694" s="11"/>
      <c r="Q694" s="38"/>
      <c r="R694" s="38"/>
      <c r="AMI694"/>
      <c r="AMJ694"/>
    </row>
    <row r="695" spans="2:1024" s="36" customFormat="1" x14ac:dyDescent="0.25">
      <c r="B695" s="5"/>
      <c r="C695" s="5"/>
      <c r="D695" s="5"/>
      <c r="E695" s="6"/>
      <c r="F695" s="5"/>
      <c r="G695" s="7"/>
      <c r="H695" s="8"/>
      <c r="I695" s="9"/>
      <c r="J695" s="10"/>
      <c r="K695" s="11"/>
      <c r="L695" s="11"/>
      <c r="M695" s="11"/>
      <c r="N695" s="11"/>
      <c r="Q695" s="38"/>
      <c r="R695" s="38"/>
      <c r="AMI695"/>
      <c r="AMJ695"/>
    </row>
    <row r="696" spans="2:1024" s="36" customFormat="1" x14ac:dyDescent="0.25">
      <c r="B696" s="5"/>
      <c r="C696" s="5"/>
      <c r="D696" s="5"/>
      <c r="E696" s="6"/>
      <c r="F696" s="5"/>
      <c r="G696" s="7"/>
      <c r="H696" s="8"/>
      <c r="I696" s="9"/>
      <c r="J696" s="10"/>
      <c r="K696" s="11"/>
      <c r="L696" s="11"/>
      <c r="M696" s="11"/>
      <c r="N696" s="11"/>
      <c r="Q696" s="38"/>
      <c r="R696" s="38"/>
      <c r="AMI696"/>
      <c r="AMJ696"/>
    </row>
    <row r="697" spans="2:1024" s="36" customFormat="1" x14ac:dyDescent="0.25">
      <c r="B697" s="5"/>
      <c r="C697" s="5"/>
      <c r="D697" s="5"/>
      <c r="E697" s="6"/>
      <c r="F697" s="5"/>
      <c r="G697" s="7"/>
      <c r="H697" s="8"/>
      <c r="I697" s="9"/>
      <c r="J697" s="10"/>
      <c r="K697" s="11"/>
      <c r="L697" s="11"/>
      <c r="M697" s="11"/>
      <c r="N697" s="11"/>
      <c r="Q697" s="38"/>
      <c r="R697" s="38"/>
      <c r="AMI697"/>
      <c r="AMJ697"/>
    </row>
    <row r="698" spans="2:1024" s="36" customFormat="1" x14ac:dyDescent="0.25">
      <c r="B698" s="5"/>
      <c r="C698" s="5"/>
      <c r="D698" s="5"/>
      <c r="E698" s="6"/>
      <c r="F698" s="5"/>
      <c r="G698" s="7"/>
      <c r="H698" s="8"/>
      <c r="I698" s="9"/>
      <c r="J698" s="10"/>
      <c r="K698" s="11"/>
      <c r="L698" s="11"/>
      <c r="M698" s="11"/>
      <c r="N698" s="11"/>
      <c r="Q698" s="38"/>
      <c r="R698" s="38"/>
      <c r="AMI698"/>
      <c r="AMJ698"/>
    </row>
    <row r="699" spans="2:1024" s="36" customFormat="1" x14ac:dyDescent="0.25">
      <c r="B699" s="5"/>
      <c r="C699" s="5"/>
      <c r="D699" s="5"/>
      <c r="E699" s="6"/>
      <c r="F699" s="5"/>
      <c r="G699" s="7"/>
      <c r="H699" s="8"/>
      <c r="I699" s="9"/>
      <c r="J699" s="10"/>
      <c r="K699" s="11"/>
      <c r="L699" s="11"/>
      <c r="M699" s="11"/>
      <c r="N699" s="11"/>
      <c r="Q699" s="38"/>
      <c r="R699" s="38"/>
      <c r="AMI699"/>
      <c r="AMJ699"/>
    </row>
    <row r="700" spans="2:1024" s="36" customFormat="1" x14ac:dyDescent="0.25">
      <c r="B700" s="5"/>
      <c r="C700" s="5"/>
      <c r="D700" s="5"/>
      <c r="E700" s="6"/>
      <c r="F700" s="5"/>
      <c r="G700" s="7"/>
      <c r="H700" s="8"/>
      <c r="I700" s="9"/>
      <c r="J700" s="10"/>
      <c r="K700" s="11"/>
      <c r="L700" s="11"/>
      <c r="M700" s="11"/>
      <c r="N700" s="11"/>
      <c r="Q700" s="38"/>
      <c r="R700" s="38"/>
      <c r="AMI700"/>
      <c r="AMJ700"/>
    </row>
    <row r="701" spans="2:1024" s="36" customFormat="1" x14ac:dyDescent="0.25">
      <c r="B701" s="5"/>
      <c r="C701" s="5"/>
      <c r="D701" s="5"/>
      <c r="E701" s="6"/>
      <c r="F701" s="5"/>
      <c r="G701" s="7"/>
      <c r="H701" s="8"/>
      <c r="I701" s="9"/>
      <c r="J701" s="10"/>
      <c r="K701" s="11"/>
      <c r="L701" s="11"/>
      <c r="M701" s="11"/>
      <c r="N701" s="11"/>
      <c r="Q701" s="38"/>
      <c r="R701" s="38"/>
      <c r="AMI701"/>
      <c r="AMJ701"/>
    </row>
    <row r="702" spans="2:1024" s="36" customFormat="1" x14ac:dyDescent="0.25">
      <c r="B702" s="5"/>
      <c r="C702" s="5"/>
      <c r="D702" s="5"/>
      <c r="E702" s="6"/>
      <c r="F702" s="5"/>
      <c r="G702" s="7"/>
      <c r="H702" s="8"/>
      <c r="I702" s="9"/>
      <c r="J702" s="10"/>
      <c r="K702" s="11"/>
      <c r="L702" s="11"/>
      <c r="M702" s="11"/>
      <c r="N702" s="11"/>
      <c r="Q702" s="38"/>
      <c r="R702" s="38"/>
      <c r="AMI702"/>
      <c r="AMJ702"/>
    </row>
    <row r="703" spans="2:1024" s="36" customFormat="1" x14ac:dyDescent="0.25">
      <c r="B703" s="5"/>
      <c r="C703" s="5"/>
      <c r="D703" s="5"/>
      <c r="E703" s="6"/>
      <c r="F703" s="5"/>
      <c r="G703" s="7"/>
      <c r="H703" s="8"/>
      <c r="I703" s="9"/>
      <c r="J703" s="10"/>
      <c r="K703" s="11"/>
      <c r="L703" s="11"/>
      <c r="M703" s="11"/>
      <c r="N703" s="11"/>
      <c r="Q703" s="38"/>
      <c r="R703" s="38"/>
      <c r="AMI703"/>
      <c r="AMJ703"/>
    </row>
    <row r="704" spans="2:1024" s="36" customFormat="1" x14ac:dyDescent="0.25">
      <c r="B704" s="5"/>
      <c r="C704" s="5"/>
      <c r="D704" s="5"/>
      <c r="E704" s="6"/>
      <c r="F704" s="5"/>
      <c r="G704" s="7"/>
      <c r="H704" s="8"/>
      <c r="I704" s="9"/>
      <c r="J704" s="10"/>
      <c r="K704" s="11"/>
      <c r="L704" s="11"/>
      <c r="M704" s="11"/>
      <c r="N704" s="11"/>
      <c r="Q704" s="38"/>
      <c r="R704" s="38"/>
      <c r="AMI704"/>
      <c r="AMJ704"/>
    </row>
    <row r="705" spans="2:1024" s="36" customFormat="1" x14ac:dyDescent="0.25">
      <c r="B705" s="5"/>
      <c r="C705" s="5"/>
      <c r="D705" s="5"/>
      <c r="E705" s="6"/>
      <c r="F705" s="5"/>
      <c r="G705" s="7"/>
      <c r="H705" s="8"/>
      <c r="I705" s="9"/>
      <c r="J705" s="10"/>
      <c r="K705" s="11"/>
      <c r="L705" s="11"/>
      <c r="M705" s="11"/>
      <c r="N705" s="11"/>
      <c r="Q705" s="38"/>
      <c r="R705" s="38"/>
      <c r="AMI705"/>
      <c r="AMJ705"/>
    </row>
    <row r="706" spans="2:1024" s="36" customFormat="1" x14ac:dyDescent="0.25">
      <c r="B706" s="5"/>
      <c r="C706" s="5"/>
      <c r="D706" s="5"/>
      <c r="E706" s="6"/>
      <c r="F706" s="5"/>
      <c r="G706" s="7"/>
      <c r="H706" s="8"/>
      <c r="I706" s="9"/>
      <c r="J706" s="10"/>
      <c r="K706" s="11"/>
      <c r="L706" s="11"/>
      <c r="M706" s="11"/>
      <c r="N706" s="11"/>
      <c r="Q706" s="38"/>
      <c r="R706" s="38"/>
      <c r="AMI706"/>
      <c r="AMJ706"/>
    </row>
    <row r="707" spans="2:1024" s="36" customFormat="1" x14ac:dyDescent="0.25">
      <c r="B707" s="5"/>
      <c r="C707" s="5"/>
      <c r="D707" s="5"/>
      <c r="E707" s="6"/>
      <c r="F707" s="5"/>
      <c r="G707" s="7"/>
      <c r="H707" s="8"/>
      <c r="I707" s="9"/>
      <c r="J707" s="10"/>
      <c r="K707" s="11"/>
      <c r="L707" s="11"/>
      <c r="M707" s="11"/>
      <c r="N707" s="11"/>
      <c r="Q707" s="38"/>
      <c r="R707" s="38"/>
      <c r="AMI707"/>
      <c r="AMJ707"/>
    </row>
    <row r="708" spans="2:1024" s="36" customFormat="1" x14ac:dyDescent="0.25">
      <c r="B708" s="5"/>
      <c r="C708" s="5"/>
      <c r="D708" s="5"/>
      <c r="E708" s="6"/>
      <c r="F708" s="5"/>
      <c r="G708" s="7"/>
      <c r="H708" s="8"/>
      <c r="I708" s="9"/>
      <c r="J708" s="10"/>
      <c r="K708" s="11"/>
      <c r="L708" s="11"/>
      <c r="M708" s="11"/>
      <c r="N708" s="11"/>
      <c r="Q708" s="38"/>
      <c r="R708" s="38"/>
      <c r="AMI708"/>
      <c r="AMJ708"/>
    </row>
    <row r="709" spans="2:1024" s="36" customFormat="1" x14ac:dyDescent="0.25">
      <c r="B709" s="5"/>
      <c r="C709" s="5"/>
      <c r="D709" s="5"/>
      <c r="E709" s="6"/>
      <c r="F709" s="5"/>
      <c r="G709" s="7"/>
      <c r="H709" s="8"/>
      <c r="I709" s="9"/>
      <c r="J709" s="10"/>
      <c r="K709" s="11"/>
      <c r="L709" s="11"/>
      <c r="M709" s="11"/>
      <c r="N709" s="11"/>
      <c r="Q709" s="38"/>
      <c r="R709" s="38"/>
      <c r="AMI709"/>
      <c r="AMJ709"/>
    </row>
    <row r="710" spans="2:1024" s="36" customFormat="1" x14ac:dyDescent="0.25">
      <c r="B710" s="5"/>
      <c r="C710" s="5"/>
      <c r="D710" s="5"/>
      <c r="E710" s="6"/>
      <c r="F710" s="5"/>
      <c r="G710" s="7"/>
      <c r="H710" s="8"/>
      <c r="I710" s="9"/>
      <c r="J710" s="10"/>
      <c r="K710" s="11"/>
      <c r="L710" s="11"/>
      <c r="M710" s="11"/>
      <c r="N710" s="11"/>
      <c r="Q710" s="38"/>
      <c r="R710" s="38"/>
      <c r="AMI710"/>
      <c r="AMJ710"/>
    </row>
    <row r="711" spans="2:1024" s="36" customFormat="1" x14ac:dyDescent="0.25">
      <c r="B711" s="5"/>
      <c r="C711" s="5"/>
      <c r="D711" s="5"/>
      <c r="E711" s="6"/>
      <c r="F711" s="5"/>
      <c r="G711" s="7"/>
      <c r="H711" s="8"/>
      <c r="I711" s="9"/>
      <c r="J711" s="10"/>
      <c r="K711" s="11"/>
      <c r="L711" s="11"/>
      <c r="M711" s="11"/>
      <c r="N711" s="11"/>
      <c r="Q711" s="38"/>
      <c r="R711" s="38"/>
      <c r="AMI711"/>
      <c r="AMJ711"/>
    </row>
    <row r="712" spans="2:1024" s="36" customFormat="1" x14ac:dyDescent="0.25">
      <c r="B712" s="5"/>
      <c r="C712" s="5"/>
      <c r="D712" s="5"/>
      <c r="E712" s="6"/>
      <c r="F712" s="5"/>
      <c r="G712" s="7"/>
      <c r="H712" s="8"/>
      <c r="I712" s="9"/>
      <c r="J712" s="10"/>
      <c r="K712" s="11"/>
      <c r="L712" s="11"/>
      <c r="M712" s="11"/>
      <c r="N712" s="11"/>
      <c r="Q712" s="38"/>
      <c r="R712" s="38"/>
      <c r="AMI712"/>
      <c r="AMJ712"/>
    </row>
    <row r="713" spans="2:1024" s="36" customFormat="1" x14ac:dyDescent="0.25">
      <c r="B713" s="5"/>
      <c r="C713" s="5"/>
      <c r="D713" s="5"/>
      <c r="E713" s="6"/>
      <c r="F713" s="5"/>
      <c r="G713" s="7"/>
      <c r="H713" s="8"/>
      <c r="I713" s="9"/>
      <c r="J713" s="10"/>
      <c r="K713" s="11"/>
      <c r="L713" s="11"/>
      <c r="M713" s="11"/>
      <c r="N713" s="11"/>
      <c r="Q713" s="38"/>
      <c r="R713" s="38"/>
      <c r="AMI713"/>
      <c r="AMJ713"/>
    </row>
    <row r="714" spans="2:1024" s="36" customFormat="1" x14ac:dyDescent="0.25">
      <c r="B714" s="5"/>
      <c r="C714" s="5"/>
      <c r="D714" s="5"/>
      <c r="E714" s="6"/>
      <c r="F714" s="5"/>
      <c r="G714" s="7"/>
      <c r="H714" s="8"/>
      <c r="I714" s="9"/>
      <c r="J714" s="10"/>
      <c r="K714" s="11"/>
      <c r="L714" s="11"/>
      <c r="M714" s="11"/>
      <c r="N714" s="11"/>
      <c r="Q714" s="38"/>
      <c r="R714" s="38"/>
      <c r="AMI714"/>
      <c r="AMJ714"/>
    </row>
    <row r="715" spans="2:1024" s="36" customFormat="1" x14ac:dyDescent="0.25">
      <c r="B715" s="5"/>
      <c r="C715" s="5"/>
      <c r="D715" s="5"/>
      <c r="E715" s="6"/>
      <c r="F715" s="5"/>
      <c r="G715" s="7"/>
      <c r="H715" s="8"/>
      <c r="I715" s="9"/>
      <c r="J715" s="10"/>
      <c r="K715" s="11"/>
      <c r="L715" s="11"/>
      <c r="M715" s="11"/>
      <c r="N715" s="11"/>
      <c r="Q715" s="38"/>
      <c r="R715" s="38"/>
      <c r="AMI715"/>
      <c r="AMJ715"/>
    </row>
    <row r="716" spans="2:1024" s="36" customFormat="1" x14ac:dyDescent="0.25">
      <c r="B716" s="5"/>
      <c r="C716" s="5"/>
      <c r="D716" s="5"/>
      <c r="E716" s="6"/>
      <c r="F716" s="5"/>
      <c r="G716" s="7"/>
      <c r="H716" s="8"/>
      <c r="I716" s="9"/>
      <c r="J716" s="10"/>
      <c r="K716" s="11"/>
      <c r="L716" s="11"/>
      <c r="M716" s="11"/>
      <c r="N716" s="11"/>
      <c r="Q716" s="38"/>
      <c r="R716" s="38"/>
      <c r="AMI716"/>
      <c r="AMJ716"/>
    </row>
    <row r="717" spans="2:1024" s="36" customFormat="1" x14ac:dyDescent="0.25">
      <c r="B717" s="5"/>
      <c r="C717" s="5"/>
      <c r="D717" s="5"/>
      <c r="E717" s="6"/>
      <c r="F717" s="5"/>
      <c r="G717" s="7"/>
      <c r="H717" s="8"/>
      <c r="I717" s="9"/>
      <c r="J717" s="10"/>
      <c r="K717" s="11"/>
      <c r="L717" s="11"/>
      <c r="M717" s="11"/>
      <c r="N717" s="11"/>
      <c r="Q717" s="38"/>
      <c r="R717" s="38"/>
      <c r="AMI717"/>
      <c r="AMJ717"/>
    </row>
    <row r="718" spans="2:1024" s="36" customFormat="1" x14ac:dyDescent="0.25">
      <c r="B718" s="5"/>
      <c r="C718" s="5"/>
      <c r="D718" s="5"/>
      <c r="E718" s="6"/>
      <c r="F718" s="5"/>
      <c r="G718" s="7"/>
      <c r="H718" s="8"/>
      <c r="I718" s="9"/>
      <c r="J718" s="10"/>
      <c r="K718" s="11"/>
      <c r="L718" s="11"/>
      <c r="M718" s="11"/>
      <c r="N718" s="11"/>
      <c r="Q718" s="38"/>
      <c r="R718" s="38"/>
      <c r="AMI718"/>
      <c r="AMJ718"/>
    </row>
    <row r="719" spans="2:1024" s="36" customFormat="1" x14ac:dyDescent="0.25">
      <c r="B719" s="5"/>
      <c r="C719" s="5"/>
      <c r="D719" s="5"/>
      <c r="E719" s="6"/>
      <c r="F719" s="5"/>
      <c r="G719" s="7"/>
      <c r="H719" s="8"/>
      <c r="I719" s="9"/>
      <c r="J719" s="10"/>
      <c r="K719" s="11"/>
      <c r="L719" s="11"/>
      <c r="M719" s="11"/>
      <c r="N719" s="11"/>
      <c r="Q719" s="38"/>
      <c r="R719" s="38"/>
      <c r="AMI719"/>
      <c r="AMJ719"/>
    </row>
    <row r="720" spans="2:1024" s="36" customFormat="1" x14ac:dyDescent="0.25">
      <c r="B720" s="5"/>
      <c r="C720" s="5"/>
      <c r="D720" s="5"/>
      <c r="E720" s="6"/>
      <c r="F720" s="5"/>
      <c r="G720" s="7"/>
      <c r="H720" s="8"/>
      <c r="I720" s="9"/>
      <c r="J720" s="10"/>
      <c r="K720" s="11"/>
      <c r="L720" s="11"/>
      <c r="M720" s="11"/>
      <c r="N720" s="11"/>
      <c r="Q720" s="38"/>
      <c r="R720" s="38"/>
      <c r="AMI720"/>
      <c r="AMJ720"/>
    </row>
    <row r="721" spans="2:1024" s="36" customFormat="1" x14ac:dyDescent="0.25">
      <c r="B721" s="5"/>
      <c r="C721" s="5"/>
      <c r="D721" s="5"/>
      <c r="E721" s="6"/>
      <c r="F721" s="5"/>
      <c r="G721" s="7"/>
      <c r="H721" s="8"/>
      <c r="I721" s="9"/>
      <c r="J721" s="10"/>
      <c r="K721" s="11"/>
      <c r="L721" s="11"/>
      <c r="M721" s="11"/>
      <c r="N721" s="11"/>
      <c r="Q721" s="38"/>
      <c r="R721" s="38"/>
      <c r="AMI721"/>
      <c r="AMJ721"/>
    </row>
    <row r="722" spans="2:1024" s="36" customFormat="1" x14ac:dyDescent="0.25">
      <c r="B722" s="5"/>
      <c r="C722" s="5"/>
      <c r="D722" s="5"/>
      <c r="E722" s="6"/>
      <c r="F722" s="5"/>
      <c r="G722" s="7"/>
      <c r="H722" s="8"/>
      <c r="I722" s="9"/>
      <c r="J722" s="10"/>
      <c r="K722" s="11"/>
      <c r="L722" s="11"/>
      <c r="M722" s="11"/>
      <c r="N722" s="11"/>
      <c r="Q722" s="38"/>
      <c r="R722" s="38"/>
      <c r="AMI722"/>
      <c r="AMJ722"/>
    </row>
    <row r="723" spans="2:1024" s="36" customFormat="1" x14ac:dyDescent="0.25">
      <c r="B723" s="5"/>
      <c r="C723" s="5"/>
      <c r="D723" s="5"/>
      <c r="E723" s="6"/>
      <c r="F723" s="5"/>
      <c r="G723" s="7"/>
      <c r="H723" s="8"/>
      <c r="I723" s="9"/>
      <c r="J723" s="10"/>
      <c r="K723" s="11"/>
      <c r="L723" s="11"/>
      <c r="M723" s="11"/>
      <c r="N723" s="11"/>
      <c r="Q723" s="38"/>
      <c r="R723" s="38"/>
      <c r="AMI723"/>
      <c r="AMJ723"/>
    </row>
    <row r="724" spans="2:1024" s="36" customFormat="1" x14ac:dyDescent="0.25">
      <c r="B724" s="5"/>
      <c r="C724" s="5"/>
      <c r="D724" s="5"/>
      <c r="E724" s="6"/>
      <c r="F724" s="5"/>
      <c r="G724" s="7"/>
      <c r="H724" s="8"/>
      <c r="I724" s="9"/>
      <c r="J724" s="10"/>
      <c r="K724" s="11"/>
      <c r="L724" s="11"/>
      <c r="M724" s="11"/>
      <c r="N724" s="11"/>
      <c r="Q724" s="38"/>
      <c r="R724" s="38"/>
      <c r="AMI724"/>
      <c r="AMJ724"/>
    </row>
    <row r="725" spans="2:1024" s="36" customFormat="1" x14ac:dyDescent="0.25">
      <c r="B725" s="5"/>
      <c r="C725" s="5"/>
      <c r="D725" s="5"/>
      <c r="E725" s="6"/>
      <c r="F725" s="5"/>
      <c r="G725" s="7"/>
      <c r="H725" s="8"/>
      <c r="I725" s="9"/>
      <c r="J725" s="10"/>
      <c r="K725" s="11"/>
      <c r="L725" s="11"/>
      <c r="M725" s="11"/>
      <c r="N725" s="11"/>
      <c r="Q725" s="38"/>
      <c r="R725" s="38"/>
      <c r="AMI725"/>
      <c r="AMJ725"/>
    </row>
    <row r="726" spans="2:1024" s="36" customFormat="1" x14ac:dyDescent="0.25">
      <c r="B726" s="5"/>
      <c r="C726" s="5"/>
      <c r="D726" s="5"/>
      <c r="E726" s="6"/>
      <c r="F726" s="5"/>
      <c r="G726" s="7"/>
      <c r="H726" s="8"/>
      <c r="I726" s="9"/>
      <c r="J726" s="10"/>
      <c r="K726" s="11"/>
      <c r="L726" s="11"/>
      <c r="M726" s="11"/>
      <c r="N726" s="11"/>
      <c r="Q726" s="38"/>
      <c r="R726" s="38"/>
      <c r="AMI726"/>
      <c r="AMJ726"/>
    </row>
    <row r="727" spans="2:1024" s="36" customFormat="1" x14ac:dyDescent="0.25">
      <c r="B727" s="5"/>
      <c r="C727" s="5"/>
      <c r="D727" s="5"/>
      <c r="E727" s="6"/>
      <c r="F727" s="5"/>
      <c r="G727" s="7"/>
      <c r="H727" s="8"/>
      <c r="I727" s="9"/>
      <c r="J727" s="10"/>
      <c r="K727" s="11"/>
      <c r="L727" s="11"/>
      <c r="M727" s="11"/>
      <c r="N727" s="11"/>
      <c r="Q727" s="38"/>
      <c r="R727" s="38"/>
      <c r="AMI727"/>
      <c r="AMJ727"/>
    </row>
    <row r="728" spans="2:1024" s="36" customFormat="1" x14ac:dyDescent="0.25">
      <c r="B728" s="5"/>
      <c r="C728" s="5"/>
      <c r="D728" s="5"/>
      <c r="E728" s="6"/>
      <c r="F728" s="5"/>
      <c r="G728" s="7"/>
      <c r="H728" s="8"/>
      <c r="I728" s="9"/>
      <c r="J728" s="10"/>
      <c r="K728" s="11"/>
      <c r="L728" s="11"/>
      <c r="M728" s="11"/>
      <c r="N728" s="11"/>
      <c r="Q728" s="38"/>
      <c r="R728" s="38"/>
      <c r="AMI728"/>
      <c r="AMJ728"/>
    </row>
    <row r="729" spans="2:1024" s="36" customFormat="1" x14ac:dyDescent="0.25">
      <c r="B729" s="5"/>
      <c r="C729" s="5"/>
      <c r="D729" s="5"/>
      <c r="E729" s="6"/>
      <c r="F729" s="5"/>
      <c r="G729" s="7"/>
      <c r="H729" s="8"/>
      <c r="I729" s="9"/>
      <c r="J729" s="10"/>
      <c r="K729" s="11"/>
      <c r="L729" s="11"/>
      <c r="M729" s="11"/>
      <c r="N729" s="11"/>
      <c r="Q729" s="38"/>
      <c r="R729" s="38"/>
      <c r="AMI729"/>
      <c r="AMJ729"/>
    </row>
    <row r="730" spans="2:1024" s="36" customFormat="1" x14ac:dyDescent="0.25">
      <c r="B730" s="5"/>
      <c r="C730" s="5"/>
      <c r="D730" s="5"/>
      <c r="E730" s="6"/>
      <c r="F730" s="5"/>
      <c r="G730" s="7"/>
      <c r="H730" s="8"/>
      <c r="I730" s="9"/>
      <c r="J730" s="10"/>
      <c r="K730" s="11"/>
      <c r="L730" s="11"/>
      <c r="M730" s="11"/>
      <c r="N730" s="11"/>
      <c r="Q730" s="38"/>
      <c r="R730" s="38"/>
      <c r="AMI730"/>
      <c r="AMJ730"/>
    </row>
    <row r="731" spans="2:1024" s="36" customFormat="1" x14ac:dyDescent="0.25">
      <c r="B731" s="5"/>
      <c r="C731" s="5"/>
      <c r="D731" s="5"/>
      <c r="E731" s="6"/>
      <c r="F731" s="5"/>
      <c r="G731" s="7"/>
      <c r="H731" s="8"/>
      <c r="I731" s="9"/>
      <c r="J731" s="10"/>
      <c r="K731" s="11"/>
      <c r="L731" s="11"/>
      <c r="M731" s="11"/>
      <c r="N731" s="11"/>
      <c r="Q731" s="38"/>
      <c r="R731" s="38"/>
      <c r="AMI731"/>
      <c r="AMJ731"/>
    </row>
    <row r="732" spans="2:1024" s="36" customFormat="1" x14ac:dyDescent="0.25">
      <c r="B732" s="5"/>
      <c r="C732" s="5"/>
      <c r="D732" s="5"/>
      <c r="E732" s="6"/>
      <c r="F732" s="5"/>
      <c r="G732" s="7"/>
      <c r="H732" s="8"/>
      <c r="I732" s="9"/>
      <c r="J732" s="10"/>
      <c r="K732" s="11"/>
      <c r="L732" s="11"/>
      <c r="M732" s="11"/>
      <c r="N732" s="11"/>
      <c r="Q732" s="38"/>
      <c r="R732" s="38"/>
      <c r="AMI732"/>
      <c r="AMJ732"/>
    </row>
    <row r="733" spans="2:1024" s="36" customFormat="1" x14ac:dyDescent="0.25">
      <c r="B733" s="5"/>
      <c r="C733" s="5"/>
      <c r="D733" s="5"/>
      <c r="E733" s="6"/>
      <c r="F733" s="5"/>
      <c r="G733" s="7"/>
      <c r="H733" s="8"/>
      <c r="I733" s="9"/>
      <c r="J733" s="10"/>
      <c r="K733" s="11"/>
      <c r="L733" s="11"/>
      <c r="M733" s="11"/>
      <c r="N733" s="11"/>
      <c r="Q733" s="38"/>
      <c r="R733" s="38"/>
      <c r="AMI733"/>
      <c r="AMJ733"/>
    </row>
    <row r="734" spans="2:1024" s="36" customFormat="1" x14ac:dyDescent="0.25">
      <c r="B734" s="5"/>
      <c r="C734" s="5"/>
      <c r="D734" s="5"/>
      <c r="E734" s="6"/>
      <c r="F734" s="5"/>
      <c r="G734" s="7"/>
      <c r="H734" s="8"/>
      <c r="I734" s="9"/>
      <c r="J734" s="10"/>
      <c r="K734" s="11"/>
      <c r="L734" s="11"/>
      <c r="M734" s="11"/>
      <c r="N734" s="11"/>
      <c r="Q734" s="38"/>
      <c r="R734" s="38"/>
      <c r="AMI734"/>
      <c r="AMJ734"/>
    </row>
    <row r="735" spans="2:1024" s="36" customFormat="1" x14ac:dyDescent="0.25">
      <c r="B735" s="5"/>
      <c r="C735" s="5"/>
      <c r="D735" s="5"/>
      <c r="E735" s="6"/>
      <c r="F735" s="5"/>
      <c r="G735" s="7"/>
      <c r="H735" s="8"/>
      <c r="I735" s="9"/>
      <c r="J735" s="10"/>
      <c r="K735" s="11"/>
      <c r="L735" s="11"/>
      <c r="M735" s="11"/>
      <c r="N735" s="11"/>
      <c r="Q735" s="38"/>
      <c r="R735" s="38"/>
      <c r="AMI735"/>
      <c r="AMJ735"/>
    </row>
    <row r="736" spans="2:1024" s="36" customFormat="1" x14ac:dyDescent="0.25">
      <c r="B736" s="5"/>
      <c r="C736" s="5"/>
      <c r="D736" s="5"/>
      <c r="E736" s="6"/>
      <c r="F736" s="5"/>
      <c r="G736" s="7"/>
      <c r="H736" s="8"/>
      <c r="I736" s="9"/>
      <c r="J736" s="10"/>
      <c r="K736" s="11"/>
      <c r="L736" s="11"/>
      <c r="M736" s="11"/>
      <c r="N736" s="11"/>
      <c r="Q736" s="38"/>
      <c r="R736" s="38"/>
      <c r="AMI736"/>
      <c r="AMJ736"/>
    </row>
    <row r="737" spans="2:1024" s="36" customFormat="1" x14ac:dyDescent="0.25">
      <c r="B737" s="5"/>
      <c r="C737" s="5"/>
      <c r="D737" s="5"/>
      <c r="E737" s="6"/>
      <c r="F737" s="5"/>
      <c r="G737" s="7"/>
      <c r="H737" s="8"/>
      <c r="I737" s="9"/>
      <c r="J737" s="10"/>
      <c r="K737" s="11"/>
      <c r="L737" s="11"/>
      <c r="M737" s="11"/>
      <c r="N737" s="11"/>
      <c r="Q737" s="38"/>
      <c r="R737" s="38"/>
      <c r="AMI737"/>
      <c r="AMJ737"/>
    </row>
    <row r="738" spans="2:1024" s="36" customFormat="1" x14ac:dyDescent="0.25">
      <c r="B738" s="5"/>
      <c r="C738" s="5"/>
      <c r="D738" s="5"/>
      <c r="E738" s="6"/>
      <c r="F738" s="5"/>
      <c r="G738" s="7"/>
      <c r="H738" s="8"/>
      <c r="I738" s="9"/>
      <c r="J738" s="10"/>
      <c r="K738" s="11"/>
      <c r="L738" s="11"/>
      <c r="M738" s="11"/>
      <c r="N738" s="11"/>
      <c r="Q738" s="38"/>
      <c r="R738" s="38"/>
      <c r="AMI738"/>
      <c r="AMJ738"/>
    </row>
    <row r="739" spans="2:1024" s="36" customFormat="1" x14ac:dyDescent="0.25">
      <c r="B739" s="5"/>
      <c r="C739" s="5"/>
      <c r="D739" s="5"/>
      <c r="E739" s="6"/>
      <c r="F739" s="5"/>
      <c r="G739" s="7"/>
      <c r="H739" s="8"/>
      <c r="I739" s="9"/>
      <c r="J739" s="10"/>
      <c r="K739" s="11"/>
      <c r="L739" s="11"/>
      <c r="M739" s="11"/>
      <c r="N739" s="11"/>
      <c r="Q739" s="38"/>
      <c r="R739" s="38"/>
      <c r="AMI739"/>
      <c r="AMJ739"/>
    </row>
    <row r="740" spans="2:1024" s="36" customFormat="1" x14ac:dyDescent="0.25">
      <c r="B740" s="5"/>
      <c r="C740" s="5"/>
      <c r="D740" s="5"/>
      <c r="E740" s="6"/>
      <c r="F740" s="5"/>
      <c r="G740" s="7"/>
      <c r="H740" s="8"/>
      <c r="I740" s="9"/>
      <c r="J740" s="10"/>
      <c r="K740" s="11"/>
      <c r="L740" s="11"/>
      <c r="M740" s="11"/>
      <c r="N740" s="11"/>
      <c r="Q740" s="38"/>
      <c r="R740" s="38"/>
      <c r="AMI740"/>
      <c r="AMJ740"/>
    </row>
    <row r="741" spans="2:1024" s="36" customFormat="1" x14ac:dyDescent="0.25">
      <c r="B741" s="5"/>
      <c r="C741" s="5"/>
      <c r="D741" s="5"/>
      <c r="E741" s="6"/>
      <c r="F741" s="5"/>
      <c r="G741" s="7"/>
      <c r="H741" s="8"/>
      <c r="I741" s="9"/>
      <c r="J741" s="10"/>
      <c r="K741" s="11"/>
      <c r="L741" s="11"/>
      <c r="M741" s="11"/>
      <c r="N741" s="11"/>
      <c r="Q741" s="38"/>
      <c r="R741" s="38"/>
      <c r="AMI741"/>
      <c r="AMJ741"/>
    </row>
    <row r="742" spans="2:1024" s="36" customFormat="1" x14ac:dyDescent="0.25">
      <c r="B742" s="5"/>
      <c r="C742" s="5"/>
      <c r="D742" s="5"/>
      <c r="E742" s="6"/>
      <c r="F742" s="5"/>
      <c r="G742" s="7"/>
      <c r="H742" s="8"/>
      <c r="I742" s="9"/>
      <c r="J742" s="10"/>
      <c r="K742" s="11"/>
      <c r="L742" s="11"/>
      <c r="M742" s="11"/>
      <c r="N742" s="11"/>
      <c r="Q742" s="38"/>
      <c r="R742" s="38"/>
      <c r="AMI742"/>
      <c r="AMJ742"/>
    </row>
    <row r="743" spans="2:1024" s="36" customFormat="1" x14ac:dyDescent="0.25">
      <c r="B743" s="5"/>
      <c r="C743" s="5"/>
      <c r="D743" s="5"/>
      <c r="E743" s="6"/>
      <c r="F743" s="5"/>
      <c r="G743" s="7"/>
      <c r="H743" s="8"/>
      <c r="I743" s="9"/>
      <c r="J743" s="10"/>
      <c r="K743" s="11"/>
      <c r="L743" s="11"/>
      <c r="M743" s="11"/>
      <c r="N743" s="11"/>
      <c r="Q743" s="38"/>
      <c r="R743" s="38"/>
      <c r="AMI743"/>
      <c r="AMJ743"/>
    </row>
    <row r="744" spans="2:1024" s="36" customFormat="1" x14ac:dyDescent="0.25">
      <c r="B744" s="5"/>
      <c r="C744" s="5"/>
      <c r="D744" s="5"/>
      <c r="E744" s="6"/>
      <c r="F744" s="5"/>
      <c r="G744" s="7"/>
      <c r="H744" s="8"/>
      <c r="I744" s="9"/>
      <c r="J744" s="10"/>
      <c r="K744" s="11"/>
      <c r="L744" s="11"/>
      <c r="M744" s="11"/>
      <c r="N744" s="11"/>
      <c r="Q744" s="38"/>
      <c r="R744" s="38"/>
      <c r="AMI744"/>
      <c r="AMJ744"/>
    </row>
    <row r="745" spans="2:1024" s="36" customFormat="1" x14ac:dyDescent="0.25">
      <c r="B745" s="5"/>
      <c r="C745" s="5"/>
      <c r="D745" s="5"/>
      <c r="E745" s="6"/>
      <c r="F745" s="5"/>
      <c r="G745" s="7"/>
      <c r="H745" s="8"/>
      <c r="I745" s="9"/>
      <c r="J745" s="10"/>
      <c r="K745" s="11"/>
      <c r="L745" s="11"/>
      <c r="M745" s="11"/>
      <c r="N745" s="11"/>
      <c r="Q745" s="38"/>
      <c r="R745" s="38"/>
      <c r="AMI745"/>
      <c r="AMJ745"/>
    </row>
    <row r="746" spans="2:1024" s="36" customFormat="1" x14ac:dyDescent="0.25">
      <c r="B746" s="5"/>
      <c r="C746" s="5"/>
      <c r="D746" s="5"/>
      <c r="E746" s="6"/>
      <c r="F746" s="5"/>
      <c r="G746" s="7"/>
      <c r="H746" s="8"/>
      <c r="I746" s="9"/>
      <c r="J746" s="10"/>
      <c r="K746" s="11"/>
      <c r="L746" s="11"/>
      <c r="M746" s="11"/>
      <c r="N746" s="11"/>
      <c r="Q746" s="38"/>
      <c r="R746" s="38"/>
      <c r="AMI746"/>
      <c r="AMJ746"/>
    </row>
    <row r="747" spans="2:1024" s="36" customFormat="1" x14ac:dyDescent="0.25">
      <c r="B747" s="5"/>
      <c r="C747" s="5"/>
      <c r="D747" s="5"/>
      <c r="E747" s="6"/>
      <c r="F747" s="5"/>
      <c r="G747" s="7"/>
      <c r="H747" s="8"/>
      <c r="I747" s="9"/>
      <c r="J747" s="10"/>
      <c r="K747" s="11"/>
      <c r="L747" s="11"/>
      <c r="M747" s="11"/>
      <c r="N747" s="11"/>
      <c r="Q747" s="38"/>
      <c r="R747" s="38"/>
      <c r="AMI747"/>
      <c r="AMJ747"/>
    </row>
    <row r="748" spans="2:1024" s="36" customFormat="1" x14ac:dyDescent="0.25">
      <c r="B748" s="5"/>
      <c r="C748" s="5"/>
      <c r="D748" s="5"/>
      <c r="E748" s="6"/>
      <c r="F748" s="5"/>
      <c r="G748" s="7"/>
      <c r="H748" s="8"/>
      <c r="I748" s="9"/>
      <c r="J748" s="10"/>
      <c r="K748" s="11"/>
      <c r="L748" s="11"/>
      <c r="M748" s="11"/>
      <c r="N748" s="11"/>
      <c r="Q748" s="38"/>
      <c r="R748" s="38"/>
      <c r="AMI748"/>
      <c r="AMJ748"/>
    </row>
    <row r="749" spans="2:1024" s="36" customFormat="1" x14ac:dyDescent="0.25">
      <c r="B749" s="5"/>
      <c r="C749" s="5"/>
      <c r="D749" s="5"/>
      <c r="E749" s="6"/>
      <c r="F749" s="5"/>
      <c r="G749" s="7"/>
      <c r="H749" s="8"/>
      <c r="I749" s="9"/>
      <c r="J749" s="10"/>
      <c r="K749" s="11"/>
      <c r="L749" s="11"/>
      <c r="M749" s="11"/>
      <c r="N749" s="11"/>
      <c r="Q749" s="38"/>
      <c r="R749" s="38"/>
      <c r="AMI749"/>
      <c r="AMJ749"/>
    </row>
    <row r="750" spans="2:1024" s="36" customFormat="1" x14ac:dyDescent="0.25">
      <c r="B750" s="5"/>
      <c r="C750" s="5"/>
      <c r="D750" s="5"/>
      <c r="E750" s="6"/>
      <c r="F750" s="5"/>
      <c r="G750" s="7"/>
      <c r="H750" s="8"/>
      <c r="I750" s="9"/>
      <c r="J750" s="10"/>
      <c r="K750" s="11"/>
      <c r="L750" s="11"/>
      <c r="M750" s="11"/>
      <c r="N750" s="11"/>
      <c r="Q750" s="38"/>
      <c r="R750" s="38"/>
      <c r="AMI750"/>
      <c r="AMJ750"/>
    </row>
    <row r="751" spans="2:1024" s="36" customFormat="1" x14ac:dyDescent="0.25">
      <c r="B751" s="5"/>
      <c r="C751" s="5"/>
      <c r="D751" s="5"/>
      <c r="E751" s="6"/>
      <c r="F751" s="5"/>
      <c r="G751" s="7"/>
      <c r="H751" s="8"/>
      <c r="I751" s="9"/>
      <c r="J751" s="10"/>
      <c r="K751" s="11"/>
      <c r="L751" s="11"/>
      <c r="M751" s="11"/>
      <c r="N751" s="11"/>
      <c r="Q751" s="38"/>
      <c r="R751" s="38"/>
      <c r="AMI751"/>
      <c r="AMJ751"/>
    </row>
    <row r="752" spans="2:1024" s="36" customFormat="1" x14ac:dyDescent="0.25">
      <c r="B752" s="5"/>
      <c r="C752" s="5"/>
      <c r="D752" s="5"/>
      <c r="E752" s="6"/>
      <c r="F752" s="5"/>
      <c r="G752" s="7"/>
      <c r="H752" s="8"/>
      <c r="I752" s="9"/>
      <c r="J752" s="10"/>
      <c r="K752" s="11"/>
      <c r="L752" s="11"/>
      <c r="M752" s="11"/>
      <c r="N752" s="11"/>
      <c r="Q752" s="38"/>
      <c r="R752" s="38"/>
      <c r="AMI752"/>
      <c r="AMJ752"/>
    </row>
    <row r="753" spans="2:1024" s="36" customFormat="1" x14ac:dyDescent="0.25">
      <c r="B753" s="5"/>
      <c r="C753" s="5"/>
      <c r="D753" s="5"/>
      <c r="E753" s="6"/>
      <c r="F753" s="5"/>
      <c r="G753" s="7"/>
      <c r="H753" s="8"/>
      <c r="I753" s="9"/>
      <c r="J753" s="10"/>
      <c r="K753" s="11"/>
      <c r="L753" s="11"/>
      <c r="M753" s="11"/>
      <c r="N753" s="11"/>
      <c r="Q753" s="38"/>
      <c r="R753" s="38"/>
      <c r="AMI753"/>
      <c r="AMJ753"/>
    </row>
    <row r="754" spans="2:1024" s="36" customFormat="1" x14ac:dyDescent="0.25">
      <c r="B754" s="5"/>
      <c r="C754" s="5"/>
      <c r="D754" s="5"/>
      <c r="E754" s="6"/>
      <c r="F754" s="5"/>
      <c r="G754" s="7"/>
      <c r="H754" s="8"/>
      <c r="I754" s="9"/>
      <c r="J754" s="10"/>
      <c r="K754" s="11"/>
      <c r="L754" s="11"/>
      <c r="M754" s="11"/>
      <c r="N754" s="11"/>
      <c r="Q754" s="38"/>
      <c r="R754" s="38"/>
      <c r="AMI754"/>
      <c r="AMJ754"/>
    </row>
    <row r="755" spans="2:1024" s="36" customFormat="1" x14ac:dyDescent="0.25">
      <c r="B755" s="5"/>
      <c r="C755" s="5"/>
      <c r="D755" s="5"/>
      <c r="E755" s="6"/>
      <c r="F755" s="5"/>
      <c r="G755" s="7"/>
      <c r="H755" s="8"/>
      <c r="I755" s="9"/>
      <c r="J755" s="10"/>
      <c r="K755" s="11"/>
      <c r="L755" s="11"/>
      <c r="M755" s="11"/>
      <c r="N755" s="11"/>
      <c r="Q755" s="38"/>
      <c r="R755" s="38"/>
      <c r="AMI755"/>
      <c r="AMJ755"/>
    </row>
    <row r="756" spans="2:1024" s="36" customFormat="1" x14ac:dyDescent="0.25">
      <c r="B756" s="5"/>
      <c r="C756" s="5"/>
      <c r="D756" s="5"/>
      <c r="E756" s="6"/>
      <c r="F756" s="5"/>
      <c r="G756" s="7"/>
      <c r="H756" s="8"/>
      <c r="I756" s="9"/>
      <c r="J756" s="10"/>
      <c r="K756" s="11"/>
      <c r="L756" s="11"/>
      <c r="M756" s="11"/>
      <c r="N756" s="11"/>
      <c r="Q756" s="38"/>
      <c r="R756" s="38"/>
      <c r="AMI756"/>
      <c r="AMJ756"/>
    </row>
    <row r="757" spans="2:1024" s="36" customFormat="1" x14ac:dyDescent="0.25">
      <c r="B757" s="5"/>
      <c r="C757" s="5"/>
      <c r="D757" s="5"/>
      <c r="E757" s="6"/>
      <c r="F757" s="5"/>
      <c r="G757" s="7"/>
      <c r="H757" s="8"/>
      <c r="I757" s="9"/>
      <c r="J757" s="10"/>
      <c r="K757" s="11"/>
      <c r="L757" s="11"/>
      <c r="M757" s="11"/>
      <c r="N757" s="11"/>
      <c r="Q757" s="38"/>
      <c r="R757" s="38"/>
      <c r="AMI757"/>
      <c r="AMJ757"/>
    </row>
    <row r="758" spans="2:1024" s="36" customFormat="1" x14ac:dyDescent="0.25">
      <c r="B758" s="5"/>
      <c r="C758" s="5"/>
      <c r="D758" s="5"/>
      <c r="E758" s="6"/>
      <c r="F758" s="5"/>
      <c r="G758" s="7"/>
      <c r="H758" s="8"/>
      <c r="I758" s="9"/>
      <c r="J758" s="10"/>
      <c r="K758" s="11"/>
      <c r="L758" s="11"/>
      <c r="M758" s="11"/>
      <c r="N758" s="11"/>
      <c r="Q758" s="38"/>
      <c r="R758" s="38"/>
      <c r="AMI758"/>
      <c r="AMJ758"/>
    </row>
    <row r="759" spans="2:1024" s="36" customFormat="1" x14ac:dyDescent="0.25">
      <c r="B759" s="5"/>
      <c r="C759" s="5"/>
      <c r="D759" s="5"/>
      <c r="E759" s="6"/>
      <c r="F759" s="5"/>
      <c r="G759" s="7"/>
      <c r="H759" s="8"/>
      <c r="I759" s="9"/>
      <c r="J759" s="10"/>
      <c r="K759" s="11"/>
      <c r="L759" s="11"/>
      <c r="M759" s="11"/>
      <c r="N759" s="11"/>
      <c r="Q759" s="38"/>
      <c r="R759" s="38"/>
      <c r="AMI759"/>
      <c r="AMJ759"/>
    </row>
    <row r="760" spans="2:1024" s="36" customFormat="1" x14ac:dyDescent="0.25">
      <c r="B760" s="5"/>
      <c r="C760" s="5"/>
      <c r="D760" s="5"/>
      <c r="E760" s="6"/>
      <c r="F760" s="5"/>
      <c r="G760" s="7"/>
      <c r="H760" s="8"/>
      <c r="I760" s="9"/>
      <c r="J760" s="10"/>
      <c r="K760" s="11"/>
      <c r="L760" s="11"/>
      <c r="M760" s="11"/>
      <c r="N760" s="11"/>
      <c r="Q760" s="38"/>
      <c r="R760" s="38"/>
      <c r="AMI760"/>
      <c r="AMJ760"/>
    </row>
    <row r="761" spans="2:1024" s="36" customFormat="1" x14ac:dyDescent="0.25">
      <c r="B761" s="5"/>
      <c r="C761" s="5"/>
      <c r="D761" s="5"/>
      <c r="E761" s="6"/>
      <c r="F761" s="5"/>
      <c r="G761" s="7"/>
      <c r="H761" s="8"/>
      <c r="I761" s="9"/>
      <c r="J761" s="10"/>
      <c r="K761" s="11"/>
      <c r="L761" s="11"/>
      <c r="M761" s="11"/>
      <c r="N761" s="11"/>
      <c r="Q761" s="38"/>
      <c r="R761" s="38"/>
      <c r="AMI761"/>
      <c r="AMJ761"/>
    </row>
    <row r="762" spans="2:1024" s="36" customFormat="1" x14ac:dyDescent="0.25">
      <c r="B762" s="5"/>
      <c r="C762" s="5"/>
      <c r="D762" s="5"/>
      <c r="E762" s="6"/>
      <c r="F762" s="5"/>
      <c r="G762" s="7"/>
      <c r="H762" s="8"/>
      <c r="I762" s="9"/>
      <c r="J762" s="10"/>
      <c r="K762" s="11"/>
      <c r="L762" s="11"/>
      <c r="M762" s="11"/>
      <c r="N762" s="11"/>
      <c r="Q762" s="38"/>
      <c r="R762" s="38"/>
      <c r="AMI762"/>
      <c r="AMJ762"/>
    </row>
    <row r="763" spans="2:1024" s="36" customFormat="1" x14ac:dyDescent="0.25">
      <c r="B763" s="5"/>
      <c r="C763" s="5"/>
      <c r="D763" s="5"/>
      <c r="E763" s="6"/>
      <c r="F763" s="5"/>
      <c r="G763" s="7"/>
      <c r="H763" s="8"/>
      <c r="I763" s="9"/>
      <c r="J763" s="10"/>
      <c r="K763" s="11"/>
      <c r="L763" s="11"/>
      <c r="M763" s="11"/>
      <c r="N763" s="11"/>
      <c r="Q763" s="38"/>
      <c r="R763" s="38"/>
      <c r="AMI763"/>
      <c r="AMJ763"/>
    </row>
    <row r="764" spans="2:1024" s="36" customFormat="1" x14ac:dyDescent="0.25">
      <c r="B764" s="5"/>
      <c r="C764" s="5"/>
      <c r="D764" s="5"/>
      <c r="E764" s="6"/>
      <c r="F764" s="5"/>
      <c r="G764" s="7"/>
      <c r="H764" s="8"/>
      <c r="I764" s="9"/>
      <c r="J764" s="10"/>
      <c r="K764" s="11"/>
      <c r="L764" s="11"/>
      <c r="M764" s="11"/>
      <c r="N764" s="11"/>
      <c r="Q764" s="38"/>
      <c r="R764" s="38"/>
      <c r="AMI764"/>
      <c r="AMJ764"/>
    </row>
    <row r="765" spans="2:1024" s="36" customFormat="1" x14ac:dyDescent="0.25">
      <c r="B765" s="5"/>
      <c r="C765" s="5"/>
      <c r="D765" s="5"/>
      <c r="E765" s="6"/>
      <c r="F765" s="5"/>
      <c r="G765" s="7"/>
      <c r="H765" s="8"/>
      <c r="I765" s="9"/>
      <c r="J765" s="10"/>
      <c r="K765" s="11"/>
      <c r="L765" s="11"/>
      <c r="M765" s="11"/>
      <c r="N765" s="11"/>
      <c r="Q765" s="38"/>
      <c r="R765" s="38"/>
      <c r="AMI765"/>
      <c r="AMJ765"/>
    </row>
    <row r="766" spans="2:1024" s="36" customFormat="1" x14ac:dyDescent="0.25">
      <c r="B766" s="5"/>
      <c r="C766" s="5"/>
      <c r="D766" s="5"/>
      <c r="E766" s="6"/>
      <c r="F766" s="5"/>
      <c r="G766" s="7"/>
      <c r="H766" s="8"/>
      <c r="I766" s="9"/>
      <c r="J766" s="10"/>
      <c r="K766" s="11"/>
      <c r="L766" s="11"/>
      <c r="M766" s="11"/>
      <c r="N766" s="11"/>
      <c r="Q766" s="38"/>
      <c r="R766" s="38"/>
      <c r="AMI766"/>
      <c r="AMJ766"/>
    </row>
    <row r="767" spans="2:1024" s="36" customFormat="1" x14ac:dyDescent="0.25">
      <c r="B767" s="5"/>
      <c r="C767" s="5"/>
      <c r="D767" s="5"/>
      <c r="E767" s="6"/>
      <c r="F767" s="5"/>
      <c r="G767" s="7"/>
      <c r="H767" s="8"/>
      <c r="I767" s="9"/>
      <c r="J767" s="10"/>
      <c r="K767" s="11"/>
      <c r="L767" s="11"/>
      <c r="M767" s="11"/>
      <c r="N767" s="11"/>
      <c r="Q767" s="38"/>
      <c r="R767" s="38"/>
      <c r="AMI767"/>
      <c r="AMJ767"/>
    </row>
    <row r="768" spans="2:1024" s="36" customFormat="1" x14ac:dyDescent="0.25">
      <c r="B768" s="5"/>
      <c r="C768" s="5"/>
      <c r="D768" s="5"/>
      <c r="E768" s="6"/>
      <c r="F768" s="5"/>
      <c r="G768" s="7"/>
      <c r="H768" s="8"/>
      <c r="I768" s="9"/>
      <c r="J768" s="10"/>
      <c r="K768" s="11"/>
      <c r="L768" s="11"/>
      <c r="M768" s="11"/>
      <c r="N768" s="11"/>
      <c r="Q768" s="38"/>
      <c r="R768" s="38"/>
      <c r="AMI768"/>
      <c r="AMJ768"/>
    </row>
    <row r="769" spans="2:1024" s="36" customFormat="1" x14ac:dyDescent="0.25">
      <c r="B769" s="5"/>
      <c r="C769" s="5"/>
      <c r="D769" s="5"/>
      <c r="E769" s="6"/>
      <c r="F769" s="5"/>
      <c r="G769" s="7"/>
      <c r="H769" s="8"/>
      <c r="I769" s="9"/>
      <c r="J769" s="10"/>
      <c r="K769" s="11"/>
      <c r="L769" s="11"/>
      <c r="M769" s="11"/>
      <c r="N769" s="11"/>
      <c r="Q769" s="38"/>
      <c r="R769" s="38"/>
      <c r="AMI769"/>
      <c r="AMJ769"/>
    </row>
    <row r="770" spans="2:1024" s="36" customFormat="1" x14ac:dyDescent="0.25">
      <c r="B770" s="5"/>
      <c r="C770" s="5"/>
      <c r="D770" s="5"/>
      <c r="E770" s="6"/>
      <c r="F770" s="5"/>
      <c r="G770" s="7"/>
      <c r="H770" s="8"/>
      <c r="I770" s="9"/>
      <c r="J770" s="10"/>
      <c r="K770" s="11"/>
      <c r="L770" s="11"/>
      <c r="M770" s="11"/>
      <c r="N770" s="11"/>
      <c r="Q770" s="38"/>
      <c r="R770" s="38"/>
      <c r="AMI770"/>
      <c r="AMJ770"/>
    </row>
    <row r="771" spans="2:1024" s="36" customFormat="1" x14ac:dyDescent="0.25">
      <c r="B771" s="5"/>
      <c r="C771" s="5"/>
      <c r="D771" s="5"/>
      <c r="E771" s="6"/>
      <c r="F771" s="5"/>
      <c r="G771" s="7"/>
      <c r="H771" s="8"/>
      <c r="I771" s="9"/>
      <c r="J771" s="10"/>
      <c r="K771" s="11"/>
      <c r="L771" s="11"/>
      <c r="M771" s="11"/>
      <c r="N771" s="11"/>
      <c r="Q771" s="38"/>
      <c r="R771" s="38"/>
      <c r="AMI771"/>
      <c r="AMJ771"/>
    </row>
    <row r="772" spans="2:1024" s="36" customFormat="1" x14ac:dyDescent="0.25">
      <c r="B772" s="5"/>
      <c r="C772" s="5"/>
      <c r="D772" s="5"/>
      <c r="E772" s="6"/>
      <c r="F772" s="5"/>
      <c r="G772" s="7"/>
      <c r="H772" s="8"/>
      <c r="I772" s="9"/>
      <c r="J772" s="10"/>
      <c r="K772" s="11"/>
      <c r="L772" s="11"/>
      <c r="M772" s="11"/>
      <c r="N772" s="11"/>
      <c r="Q772" s="38"/>
      <c r="R772" s="38"/>
      <c r="AMI772"/>
      <c r="AMJ772"/>
    </row>
    <row r="773" spans="2:1024" s="36" customFormat="1" x14ac:dyDescent="0.25">
      <c r="B773" s="5"/>
      <c r="C773" s="5"/>
      <c r="D773" s="5"/>
      <c r="E773" s="6"/>
      <c r="F773" s="5"/>
      <c r="G773" s="7"/>
      <c r="H773" s="8"/>
      <c r="I773" s="9"/>
      <c r="J773" s="10"/>
      <c r="K773" s="11"/>
      <c r="L773" s="11"/>
      <c r="M773" s="11"/>
      <c r="N773" s="11"/>
      <c r="Q773" s="38"/>
      <c r="R773" s="38"/>
      <c r="AMI773"/>
      <c r="AMJ773"/>
    </row>
    <row r="774" spans="2:1024" s="36" customFormat="1" x14ac:dyDescent="0.25">
      <c r="B774" s="5"/>
      <c r="C774" s="5"/>
      <c r="D774" s="5"/>
      <c r="E774" s="6"/>
      <c r="F774" s="5"/>
      <c r="G774" s="7"/>
      <c r="H774" s="8"/>
      <c r="I774" s="9"/>
      <c r="J774" s="10"/>
      <c r="K774" s="11"/>
      <c r="L774" s="11"/>
      <c r="M774" s="11"/>
      <c r="N774" s="11"/>
      <c r="Q774" s="38"/>
      <c r="R774" s="38"/>
      <c r="AMI774"/>
      <c r="AMJ774"/>
    </row>
    <row r="775" spans="2:1024" s="36" customFormat="1" x14ac:dyDescent="0.25">
      <c r="B775" s="5"/>
      <c r="C775" s="5"/>
      <c r="D775" s="5"/>
      <c r="E775" s="6"/>
      <c r="F775" s="5"/>
      <c r="G775" s="7"/>
      <c r="H775" s="8"/>
      <c r="I775" s="9"/>
      <c r="J775" s="10"/>
      <c r="K775" s="11"/>
      <c r="L775" s="11"/>
      <c r="M775" s="11"/>
      <c r="N775" s="11"/>
      <c r="Q775" s="38"/>
      <c r="R775" s="38"/>
      <c r="AMI775"/>
      <c r="AMJ775"/>
    </row>
    <row r="776" spans="2:1024" s="36" customFormat="1" x14ac:dyDescent="0.25">
      <c r="B776" s="5"/>
      <c r="C776" s="5"/>
      <c r="D776" s="5"/>
      <c r="E776" s="6"/>
      <c r="F776" s="5"/>
      <c r="G776" s="7"/>
      <c r="H776" s="8"/>
      <c r="I776" s="9"/>
      <c r="J776" s="10"/>
      <c r="K776" s="11"/>
      <c r="L776" s="11"/>
      <c r="M776" s="11"/>
      <c r="N776" s="11"/>
      <c r="Q776" s="38"/>
      <c r="R776" s="38"/>
      <c r="AMI776"/>
      <c r="AMJ776"/>
    </row>
    <row r="777" spans="2:1024" s="36" customFormat="1" x14ac:dyDescent="0.25">
      <c r="B777" s="5"/>
      <c r="C777" s="5"/>
      <c r="D777" s="5"/>
      <c r="E777" s="6"/>
      <c r="F777" s="5"/>
      <c r="G777" s="7"/>
      <c r="H777" s="8"/>
      <c r="I777" s="9"/>
      <c r="J777" s="10"/>
      <c r="K777" s="11"/>
      <c r="L777" s="11"/>
      <c r="M777" s="11"/>
      <c r="N777" s="11"/>
      <c r="Q777" s="38"/>
      <c r="R777" s="38"/>
      <c r="AMI777"/>
      <c r="AMJ777"/>
    </row>
    <row r="778" spans="2:1024" s="36" customFormat="1" x14ac:dyDescent="0.25">
      <c r="B778" s="5"/>
      <c r="C778" s="5"/>
      <c r="D778" s="5"/>
      <c r="E778" s="6"/>
      <c r="F778" s="5"/>
      <c r="G778" s="7"/>
      <c r="H778" s="8"/>
      <c r="I778" s="9"/>
      <c r="J778" s="10"/>
      <c r="K778" s="11"/>
      <c r="L778" s="11"/>
      <c r="M778" s="11"/>
      <c r="N778" s="11"/>
      <c r="Q778" s="38"/>
      <c r="R778" s="38"/>
      <c r="AMI778"/>
      <c r="AMJ778"/>
    </row>
    <row r="779" spans="2:1024" s="36" customFormat="1" x14ac:dyDescent="0.25">
      <c r="B779" s="5"/>
      <c r="C779" s="5"/>
      <c r="D779" s="5"/>
      <c r="E779" s="6"/>
      <c r="F779" s="5"/>
      <c r="G779" s="7"/>
      <c r="H779" s="8"/>
      <c r="I779" s="9"/>
      <c r="J779" s="10"/>
      <c r="K779" s="11"/>
      <c r="L779" s="11"/>
      <c r="M779" s="11"/>
      <c r="N779" s="11"/>
      <c r="Q779" s="38"/>
      <c r="R779" s="38"/>
      <c r="AMI779"/>
      <c r="AMJ779"/>
    </row>
    <row r="780" spans="2:1024" s="36" customFormat="1" x14ac:dyDescent="0.25">
      <c r="B780" s="5"/>
      <c r="C780" s="5"/>
      <c r="D780" s="5"/>
      <c r="E780" s="6"/>
      <c r="F780" s="5"/>
      <c r="G780" s="7"/>
      <c r="H780" s="8"/>
      <c r="I780" s="9"/>
      <c r="J780" s="10"/>
      <c r="K780" s="11"/>
      <c r="L780" s="11"/>
      <c r="M780" s="11"/>
      <c r="N780" s="11"/>
      <c r="Q780" s="38"/>
      <c r="R780" s="38"/>
      <c r="AMI780"/>
      <c r="AMJ780"/>
    </row>
    <row r="781" spans="2:1024" s="36" customFormat="1" x14ac:dyDescent="0.25">
      <c r="B781" s="5"/>
      <c r="C781" s="5"/>
      <c r="D781" s="5"/>
      <c r="E781" s="6"/>
      <c r="F781" s="5"/>
      <c r="G781" s="7"/>
      <c r="H781" s="8"/>
      <c r="I781" s="9"/>
      <c r="J781" s="10"/>
      <c r="K781" s="11"/>
      <c r="L781" s="11"/>
      <c r="M781" s="11"/>
      <c r="N781" s="11"/>
      <c r="Q781" s="38"/>
      <c r="R781" s="38"/>
      <c r="AMI781"/>
      <c r="AMJ781"/>
    </row>
    <row r="782" spans="2:1024" s="36" customFormat="1" x14ac:dyDescent="0.25">
      <c r="B782" s="5"/>
      <c r="C782" s="5"/>
      <c r="D782" s="5"/>
      <c r="E782" s="6"/>
      <c r="F782" s="5"/>
      <c r="G782" s="7"/>
      <c r="H782" s="8"/>
      <c r="I782" s="9"/>
      <c r="J782" s="10"/>
      <c r="K782" s="11"/>
      <c r="L782" s="11"/>
      <c r="M782" s="11"/>
      <c r="N782" s="11"/>
      <c r="Q782" s="38"/>
      <c r="R782" s="38"/>
      <c r="AMI782"/>
      <c r="AMJ782"/>
    </row>
    <row r="783" spans="2:1024" s="36" customFormat="1" x14ac:dyDescent="0.25">
      <c r="B783" s="5"/>
      <c r="C783" s="5"/>
      <c r="D783" s="5"/>
      <c r="E783" s="6"/>
      <c r="F783" s="5"/>
      <c r="G783" s="7"/>
      <c r="H783" s="8"/>
      <c r="I783" s="9"/>
      <c r="J783" s="10"/>
      <c r="K783" s="11"/>
      <c r="L783" s="11"/>
      <c r="M783" s="11"/>
      <c r="N783" s="11"/>
      <c r="Q783" s="38"/>
      <c r="R783" s="38"/>
      <c r="AMI783"/>
      <c r="AMJ783"/>
    </row>
    <row r="784" spans="2:1024" s="36" customFormat="1" x14ac:dyDescent="0.25">
      <c r="B784" s="5"/>
      <c r="C784" s="5"/>
      <c r="D784" s="5"/>
      <c r="E784" s="6"/>
      <c r="F784" s="5"/>
      <c r="G784" s="7"/>
      <c r="H784" s="8"/>
      <c r="I784" s="9"/>
      <c r="J784" s="10"/>
      <c r="K784" s="11"/>
      <c r="L784" s="11"/>
      <c r="M784" s="11"/>
      <c r="N784" s="11"/>
      <c r="Q784" s="38"/>
      <c r="R784" s="38"/>
      <c r="AMI784"/>
      <c r="AMJ784"/>
    </row>
    <row r="785" spans="2:1024" s="36" customFormat="1" x14ac:dyDescent="0.25">
      <c r="B785" s="5"/>
      <c r="C785" s="5"/>
      <c r="D785" s="5"/>
      <c r="E785" s="6"/>
      <c r="F785" s="5"/>
      <c r="G785" s="7"/>
      <c r="H785" s="8"/>
      <c r="I785" s="9"/>
      <c r="J785" s="10"/>
      <c r="K785" s="11"/>
      <c r="L785" s="11"/>
      <c r="M785" s="11"/>
      <c r="N785" s="11"/>
      <c r="Q785" s="38"/>
      <c r="R785" s="38"/>
      <c r="AMI785"/>
      <c r="AMJ785"/>
    </row>
    <row r="786" spans="2:1024" s="36" customFormat="1" x14ac:dyDescent="0.25">
      <c r="B786" s="5"/>
      <c r="C786" s="5"/>
      <c r="D786" s="5"/>
      <c r="E786" s="6"/>
      <c r="F786" s="5"/>
      <c r="G786" s="7"/>
      <c r="H786" s="8"/>
      <c r="I786" s="9"/>
      <c r="J786" s="10"/>
      <c r="K786" s="11"/>
      <c r="L786" s="11"/>
      <c r="M786" s="11"/>
      <c r="N786" s="11"/>
      <c r="Q786" s="38"/>
      <c r="R786" s="38"/>
      <c r="AMI786"/>
      <c r="AMJ786"/>
    </row>
    <row r="787" spans="2:1024" s="36" customFormat="1" x14ac:dyDescent="0.25">
      <c r="B787" s="5"/>
      <c r="C787" s="5"/>
      <c r="D787" s="5"/>
      <c r="E787" s="6"/>
      <c r="F787" s="5"/>
      <c r="G787" s="7"/>
      <c r="H787" s="8"/>
      <c r="I787" s="9"/>
      <c r="J787" s="10"/>
      <c r="K787" s="11"/>
      <c r="L787" s="11"/>
      <c r="M787" s="11"/>
      <c r="N787" s="11"/>
      <c r="Q787" s="38"/>
      <c r="R787" s="38"/>
      <c r="AMI787"/>
      <c r="AMJ787"/>
    </row>
    <row r="788" spans="2:1024" s="36" customFormat="1" x14ac:dyDescent="0.25">
      <c r="B788" s="5"/>
      <c r="C788" s="5"/>
      <c r="D788" s="5"/>
      <c r="E788" s="6"/>
      <c r="F788" s="5"/>
      <c r="G788" s="7"/>
      <c r="H788" s="8"/>
      <c r="I788" s="9"/>
      <c r="J788" s="10"/>
      <c r="K788" s="11"/>
      <c r="L788" s="11"/>
      <c r="M788" s="11"/>
      <c r="N788" s="11"/>
      <c r="Q788" s="38"/>
      <c r="R788" s="38"/>
      <c r="AMI788"/>
      <c r="AMJ788"/>
    </row>
    <row r="789" spans="2:1024" s="36" customFormat="1" x14ac:dyDescent="0.25">
      <c r="B789" s="5"/>
      <c r="C789" s="5"/>
      <c r="D789" s="5"/>
      <c r="E789" s="6"/>
      <c r="F789" s="5"/>
      <c r="G789" s="7"/>
      <c r="H789" s="8"/>
      <c r="I789" s="9"/>
      <c r="J789" s="10"/>
      <c r="K789" s="11"/>
      <c r="L789" s="11"/>
      <c r="M789" s="11"/>
      <c r="N789" s="11"/>
      <c r="Q789" s="38"/>
      <c r="R789" s="38"/>
      <c r="AMI789"/>
      <c r="AMJ789"/>
    </row>
    <row r="790" spans="2:1024" s="36" customFormat="1" x14ac:dyDescent="0.25">
      <c r="B790" s="5"/>
      <c r="C790" s="5"/>
      <c r="D790" s="5"/>
      <c r="E790" s="6"/>
      <c r="F790" s="5"/>
      <c r="G790" s="7"/>
      <c r="H790" s="8"/>
      <c r="I790" s="9"/>
      <c r="J790" s="10"/>
      <c r="K790" s="11"/>
      <c r="L790" s="11"/>
      <c r="M790" s="11"/>
      <c r="N790" s="11"/>
      <c r="Q790" s="38"/>
      <c r="R790" s="38"/>
      <c r="AMI790"/>
      <c r="AMJ790"/>
    </row>
    <row r="791" spans="2:1024" s="36" customFormat="1" x14ac:dyDescent="0.25">
      <c r="B791" s="5"/>
      <c r="C791" s="5"/>
      <c r="D791" s="5"/>
      <c r="E791" s="6"/>
      <c r="F791" s="5"/>
      <c r="G791" s="7"/>
      <c r="H791" s="8"/>
      <c r="I791" s="9"/>
      <c r="J791" s="10"/>
      <c r="K791" s="11"/>
      <c r="L791" s="11"/>
      <c r="M791" s="11"/>
      <c r="N791" s="11"/>
      <c r="Q791" s="38"/>
      <c r="R791" s="38"/>
      <c r="AMI791"/>
      <c r="AMJ791"/>
    </row>
    <row r="792" spans="2:1024" s="36" customFormat="1" x14ac:dyDescent="0.25">
      <c r="B792" s="5"/>
      <c r="C792" s="5"/>
      <c r="D792" s="5"/>
      <c r="E792" s="6"/>
      <c r="F792" s="5"/>
      <c r="G792" s="7"/>
      <c r="H792" s="8"/>
      <c r="I792" s="9"/>
      <c r="J792" s="10"/>
      <c r="K792" s="11"/>
      <c r="L792" s="11"/>
      <c r="M792" s="11"/>
      <c r="N792" s="11"/>
      <c r="Q792" s="38"/>
      <c r="R792" s="38"/>
      <c r="AMI792"/>
      <c r="AMJ792"/>
    </row>
    <row r="793" spans="2:1024" s="36" customFormat="1" x14ac:dyDescent="0.25">
      <c r="B793" s="5"/>
      <c r="C793" s="5"/>
      <c r="D793" s="5"/>
      <c r="E793" s="6"/>
      <c r="F793" s="5"/>
      <c r="G793" s="7"/>
      <c r="H793" s="8"/>
      <c r="I793" s="9"/>
      <c r="J793" s="10"/>
      <c r="K793" s="11"/>
      <c r="L793" s="11"/>
      <c r="M793" s="11"/>
      <c r="N793" s="11"/>
      <c r="Q793" s="38"/>
      <c r="R793" s="38"/>
      <c r="AMI793"/>
      <c r="AMJ793"/>
    </row>
    <row r="794" spans="2:1024" s="36" customFormat="1" x14ac:dyDescent="0.25">
      <c r="B794" s="5"/>
      <c r="C794" s="5"/>
      <c r="D794" s="5"/>
      <c r="E794" s="6"/>
      <c r="F794" s="5"/>
      <c r="G794" s="7"/>
      <c r="H794" s="8"/>
      <c r="I794" s="9"/>
      <c r="J794" s="10"/>
      <c r="K794" s="11"/>
      <c r="L794" s="11"/>
      <c r="M794" s="11"/>
      <c r="N794" s="11"/>
      <c r="Q794" s="38"/>
      <c r="R794" s="38"/>
      <c r="AMI794"/>
      <c r="AMJ794"/>
    </row>
    <row r="795" spans="2:1024" s="36" customFormat="1" x14ac:dyDescent="0.25">
      <c r="B795" s="5"/>
      <c r="C795" s="5"/>
      <c r="D795" s="5"/>
      <c r="E795" s="6"/>
      <c r="F795" s="5"/>
      <c r="G795" s="7"/>
      <c r="H795" s="8"/>
      <c r="I795" s="9"/>
      <c r="J795" s="10"/>
      <c r="K795" s="11"/>
      <c r="L795" s="11"/>
      <c r="M795" s="11"/>
      <c r="N795" s="11"/>
      <c r="Q795" s="38"/>
      <c r="R795" s="38"/>
      <c r="AMI795"/>
      <c r="AMJ795"/>
    </row>
    <row r="796" spans="2:1024" s="36" customFormat="1" x14ac:dyDescent="0.25">
      <c r="B796" s="5"/>
      <c r="C796" s="5"/>
      <c r="D796" s="5"/>
      <c r="E796" s="6"/>
      <c r="F796" s="5"/>
      <c r="G796" s="7"/>
      <c r="H796" s="8"/>
      <c r="I796" s="9"/>
      <c r="J796" s="10"/>
      <c r="K796" s="11"/>
      <c r="L796" s="11"/>
      <c r="M796" s="11"/>
      <c r="N796" s="11"/>
      <c r="Q796" s="38"/>
      <c r="R796" s="38"/>
      <c r="AMI796"/>
      <c r="AMJ796"/>
    </row>
    <row r="797" spans="2:1024" s="36" customFormat="1" x14ac:dyDescent="0.25">
      <c r="B797" s="5"/>
      <c r="C797" s="5"/>
      <c r="D797" s="5"/>
      <c r="E797" s="6"/>
      <c r="F797" s="5"/>
      <c r="G797" s="7"/>
      <c r="H797" s="8"/>
      <c r="I797" s="9"/>
      <c r="J797" s="10"/>
      <c r="K797" s="11"/>
      <c r="L797" s="11"/>
      <c r="M797" s="11"/>
      <c r="N797" s="11"/>
      <c r="Q797" s="38"/>
      <c r="R797" s="38"/>
      <c r="AMI797"/>
      <c r="AMJ797"/>
    </row>
    <row r="798" spans="2:1024" s="36" customFormat="1" x14ac:dyDescent="0.25">
      <c r="B798" s="5"/>
      <c r="C798" s="5"/>
      <c r="D798" s="5"/>
      <c r="E798" s="6"/>
      <c r="F798" s="5"/>
      <c r="G798" s="7"/>
      <c r="H798" s="8"/>
      <c r="I798" s="9"/>
      <c r="J798" s="10"/>
      <c r="K798" s="11"/>
      <c r="L798" s="11"/>
      <c r="M798" s="11"/>
      <c r="N798" s="11"/>
      <c r="Q798" s="38"/>
      <c r="R798" s="38"/>
      <c r="AMI798"/>
      <c r="AMJ798"/>
    </row>
    <row r="799" spans="2:1024" s="36" customFormat="1" x14ac:dyDescent="0.25">
      <c r="B799" s="5"/>
      <c r="C799" s="5"/>
      <c r="D799" s="5"/>
      <c r="E799" s="6"/>
      <c r="F799" s="5"/>
      <c r="G799" s="7"/>
      <c r="H799" s="8"/>
      <c r="I799" s="9"/>
      <c r="J799" s="10"/>
      <c r="K799" s="11"/>
      <c r="L799" s="11"/>
      <c r="M799" s="11"/>
      <c r="N799" s="11"/>
      <c r="Q799" s="38"/>
      <c r="R799" s="38"/>
      <c r="AMI799"/>
      <c r="AMJ799"/>
    </row>
    <row r="800" spans="2:1024" s="36" customFormat="1" x14ac:dyDescent="0.25">
      <c r="B800" s="5"/>
      <c r="C800" s="5"/>
      <c r="D800" s="5"/>
      <c r="E800" s="6"/>
      <c r="F800" s="5"/>
      <c r="G800" s="7"/>
      <c r="H800" s="8"/>
      <c r="I800" s="9"/>
      <c r="J800" s="10"/>
      <c r="K800" s="11"/>
      <c r="L800" s="11"/>
      <c r="M800" s="11"/>
      <c r="N800" s="11"/>
      <c r="Q800" s="38"/>
      <c r="R800" s="38"/>
      <c r="AMI800"/>
      <c r="AMJ800"/>
    </row>
    <row r="801" spans="2:1024" s="36" customFormat="1" x14ac:dyDescent="0.25">
      <c r="B801" s="5"/>
      <c r="C801" s="5"/>
      <c r="D801" s="5"/>
      <c r="E801" s="6"/>
      <c r="F801" s="5"/>
      <c r="G801" s="7"/>
      <c r="H801" s="8"/>
      <c r="I801" s="9"/>
      <c r="J801" s="10"/>
      <c r="K801" s="11"/>
      <c r="L801" s="11"/>
      <c r="M801" s="11"/>
      <c r="N801" s="11"/>
      <c r="Q801" s="38"/>
      <c r="R801" s="38"/>
      <c r="AMI801"/>
      <c r="AMJ801"/>
    </row>
    <row r="802" spans="2:1024" s="36" customFormat="1" x14ac:dyDescent="0.25">
      <c r="B802" s="5"/>
      <c r="C802" s="5"/>
      <c r="D802" s="5"/>
      <c r="E802" s="6"/>
      <c r="F802" s="5"/>
      <c r="G802" s="7"/>
      <c r="H802" s="8"/>
      <c r="I802" s="9"/>
      <c r="J802" s="10"/>
      <c r="K802" s="11"/>
      <c r="L802" s="11"/>
      <c r="M802" s="11"/>
      <c r="N802" s="11"/>
      <c r="Q802" s="38"/>
      <c r="R802" s="38"/>
      <c r="AMI802"/>
      <c r="AMJ802"/>
    </row>
    <row r="803" spans="2:1024" s="36" customFormat="1" x14ac:dyDescent="0.25">
      <c r="B803" s="5"/>
      <c r="C803" s="5"/>
      <c r="D803" s="5"/>
      <c r="E803" s="6"/>
      <c r="F803" s="5"/>
      <c r="G803" s="7"/>
      <c r="H803" s="8"/>
      <c r="I803" s="9"/>
      <c r="J803" s="10"/>
      <c r="K803" s="11"/>
      <c r="L803" s="11"/>
      <c r="M803" s="11"/>
      <c r="N803" s="11"/>
      <c r="Q803" s="38"/>
      <c r="R803" s="38"/>
      <c r="AMI803"/>
      <c r="AMJ803"/>
    </row>
    <row r="804" spans="2:1024" s="36" customFormat="1" x14ac:dyDescent="0.25">
      <c r="B804" s="5"/>
      <c r="C804" s="5"/>
      <c r="D804" s="5"/>
      <c r="E804" s="6"/>
      <c r="F804" s="5"/>
      <c r="G804" s="7"/>
      <c r="H804" s="8"/>
      <c r="I804" s="9"/>
      <c r="J804" s="10"/>
      <c r="K804" s="11"/>
      <c r="L804" s="11"/>
      <c r="M804" s="11"/>
      <c r="N804" s="11"/>
      <c r="Q804" s="38"/>
      <c r="R804" s="38"/>
      <c r="AMI804"/>
      <c r="AMJ804"/>
    </row>
    <row r="805" spans="2:1024" s="36" customFormat="1" x14ac:dyDescent="0.25">
      <c r="B805" s="5"/>
      <c r="C805" s="5"/>
      <c r="D805" s="5"/>
      <c r="E805" s="6"/>
      <c r="F805" s="5"/>
      <c r="G805" s="7"/>
      <c r="H805" s="8"/>
      <c r="I805" s="9"/>
      <c r="J805" s="10"/>
      <c r="K805" s="11"/>
      <c r="L805" s="11"/>
      <c r="M805" s="11"/>
      <c r="N805" s="11"/>
      <c r="Q805" s="38"/>
      <c r="R805" s="38"/>
      <c r="AMI805"/>
      <c r="AMJ805"/>
    </row>
    <row r="806" spans="2:1024" s="36" customFormat="1" x14ac:dyDescent="0.25">
      <c r="B806" s="5"/>
      <c r="C806" s="5"/>
      <c r="D806" s="5"/>
      <c r="E806" s="6"/>
      <c r="F806" s="5"/>
      <c r="G806" s="7"/>
      <c r="H806" s="8"/>
      <c r="I806" s="9"/>
      <c r="J806" s="10"/>
      <c r="K806" s="11"/>
      <c r="L806" s="11"/>
      <c r="M806" s="11"/>
      <c r="N806" s="11"/>
      <c r="Q806" s="38"/>
      <c r="R806" s="38"/>
      <c r="AMI806"/>
      <c r="AMJ806"/>
    </row>
    <row r="807" spans="2:1024" s="36" customFormat="1" x14ac:dyDescent="0.25">
      <c r="B807" s="5"/>
      <c r="C807" s="5"/>
      <c r="D807" s="5"/>
      <c r="E807" s="6"/>
      <c r="F807" s="5"/>
      <c r="G807" s="7"/>
      <c r="H807" s="8"/>
      <c r="I807" s="9"/>
      <c r="J807" s="10"/>
      <c r="K807" s="11"/>
      <c r="L807" s="11"/>
      <c r="M807" s="11"/>
      <c r="N807" s="11"/>
      <c r="Q807" s="38"/>
      <c r="R807" s="38"/>
      <c r="AMI807"/>
      <c r="AMJ807"/>
    </row>
    <row r="808" spans="2:1024" s="36" customFormat="1" x14ac:dyDescent="0.25">
      <c r="B808" s="5"/>
      <c r="C808" s="5"/>
      <c r="D808" s="5"/>
      <c r="E808" s="6"/>
      <c r="F808" s="5"/>
      <c r="G808" s="7"/>
      <c r="H808" s="8"/>
      <c r="I808" s="9"/>
      <c r="J808" s="10"/>
      <c r="K808" s="11"/>
      <c r="L808" s="11"/>
      <c r="M808" s="11"/>
      <c r="N808" s="11"/>
      <c r="Q808" s="38"/>
      <c r="R808" s="38"/>
      <c r="AMI808"/>
      <c r="AMJ808"/>
    </row>
    <row r="809" spans="2:1024" s="36" customFormat="1" x14ac:dyDescent="0.25">
      <c r="B809" s="5"/>
      <c r="C809" s="5"/>
      <c r="D809" s="5"/>
      <c r="E809" s="6"/>
      <c r="F809" s="5"/>
      <c r="G809" s="7"/>
      <c r="H809" s="8"/>
      <c r="I809" s="9"/>
      <c r="J809" s="10"/>
      <c r="K809" s="11"/>
      <c r="L809" s="11"/>
      <c r="M809" s="11"/>
      <c r="N809" s="11"/>
      <c r="Q809" s="38"/>
      <c r="R809" s="38"/>
      <c r="AMI809"/>
      <c r="AMJ809"/>
    </row>
    <row r="810" spans="2:1024" s="36" customFormat="1" x14ac:dyDescent="0.25">
      <c r="B810" s="5"/>
      <c r="C810" s="5"/>
      <c r="D810" s="5"/>
      <c r="E810" s="6"/>
      <c r="F810" s="5"/>
      <c r="G810" s="7"/>
      <c r="H810" s="8"/>
      <c r="I810" s="9"/>
      <c r="J810" s="10"/>
      <c r="K810" s="11"/>
      <c r="L810" s="11"/>
      <c r="M810" s="11"/>
      <c r="N810" s="11"/>
      <c r="Q810" s="38"/>
      <c r="R810" s="38"/>
      <c r="AMI810"/>
      <c r="AMJ810"/>
    </row>
    <row r="811" spans="2:1024" s="36" customFormat="1" x14ac:dyDescent="0.25">
      <c r="B811" s="5"/>
      <c r="C811" s="5"/>
      <c r="D811" s="5"/>
      <c r="E811" s="6"/>
      <c r="F811" s="5"/>
      <c r="G811" s="7"/>
      <c r="H811" s="8"/>
      <c r="I811" s="9"/>
      <c r="J811" s="10"/>
      <c r="K811" s="11"/>
      <c r="L811" s="11"/>
      <c r="M811" s="11"/>
      <c r="N811" s="11"/>
      <c r="Q811" s="38"/>
      <c r="R811" s="38"/>
      <c r="AMI811"/>
      <c r="AMJ811"/>
    </row>
    <row r="812" spans="2:1024" s="36" customFormat="1" x14ac:dyDescent="0.25">
      <c r="B812" s="5"/>
      <c r="C812" s="5"/>
      <c r="D812" s="5"/>
      <c r="E812" s="6"/>
      <c r="F812" s="5"/>
      <c r="G812" s="7"/>
      <c r="H812" s="8"/>
      <c r="I812" s="9"/>
      <c r="J812" s="10"/>
      <c r="K812" s="11"/>
      <c r="L812" s="11"/>
      <c r="M812" s="11"/>
      <c r="N812" s="11"/>
      <c r="Q812" s="38"/>
      <c r="R812" s="38"/>
      <c r="AMI812"/>
      <c r="AMJ812"/>
    </row>
    <row r="813" spans="2:1024" s="36" customFormat="1" x14ac:dyDescent="0.25">
      <c r="B813" s="5"/>
      <c r="C813" s="5"/>
      <c r="D813" s="5"/>
      <c r="E813" s="6"/>
      <c r="F813" s="5"/>
      <c r="G813" s="7"/>
      <c r="H813" s="8"/>
      <c r="I813" s="9"/>
      <c r="J813" s="10"/>
      <c r="K813" s="11"/>
      <c r="L813" s="11"/>
      <c r="M813" s="11"/>
      <c r="N813" s="11"/>
      <c r="Q813" s="38"/>
      <c r="R813" s="38"/>
      <c r="AMI813"/>
      <c r="AMJ813"/>
    </row>
    <row r="814" spans="2:1024" s="36" customFormat="1" x14ac:dyDescent="0.25">
      <c r="B814" s="5"/>
      <c r="C814" s="5"/>
      <c r="D814" s="5"/>
      <c r="E814" s="6"/>
      <c r="F814" s="5"/>
      <c r="G814" s="7"/>
      <c r="H814" s="8"/>
      <c r="I814" s="9"/>
      <c r="J814" s="10"/>
      <c r="K814" s="11"/>
      <c r="L814" s="11"/>
      <c r="M814" s="11"/>
      <c r="N814" s="11"/>
      <c r="Q814" s="38"/>
      <c r="R814" s="38"/>
      <c r="AMI814"/>
      <c r="AMJ814"/>
    </row>
    <row r="815" spans="2:1024" s="36" customFormat="1" x14ac:dyDescent="0.25">
      <c r="B815" s="5"/>
      <c r="C815" s="5"/>
      <c r="D815" s="5"/>
      <c r="E815" s="6"/>
      <c r="F815" s="5"/>
      <c r="G815" s="7"/>
      <c r="H815" s="8"/>
      <c r="I815" s="9"/>
      <c r="J815" s="10"/>
      <c r="K815" s="11"/>
      <c r="L815" s="11"/>
      <c r="M815" s="11"/>
      <c r="N815" s="11"/>
      <c r="Q815" s="38"/>
      <c r="R815" s="38"/>
      <c r="AMI815"/>
      <c r="AMJ815"/>
    </row>
    <row r="816" spans="2:1024" s="36" customFormat="1" x14ac:dyDescent="0.25">
      <c r="B816" s="5"/>
      <c r="C816" s="5"/>
      <c r="D816" s="5"/>
      <c r="E816" s="6"/>
      <c r="F816" s="5"/>
      <c r="G816" s="7"/>
      <c r="H816" s="8"/>
      <c r="I816" s="9"/>
      <c r="J816" s="10"/>
      <c r="K816" s="11"/>
      <c r="L816" s="11"/>
      <c r="M816" s="11"/>
      <c r="N816" s="11"/>
      <c r="Q816" s="38"/>
      <c r="R816" s="38"/>
      <c r="AMI816"/>
      <c r="AMJ816"/>
    </row>
    <row r="817" spans="2:1024" s="36" customFormat="1" x14ac:dyDescent="0.25">
      <c r="B817" s="5"/>
      <c r="C817" s="5"/>
      <c r="D817" s="5"/>
      <c r="E817" s="6"/>
      <c r="F817" s="5"/>
      <c r="G817" s="7"/>
      <c r="H817" s="8"/>
      <c r="I817" s="9"/>
      <c r="J817" s="10"/>
      <c r="K817" s="11"/>
      <c r="L817" s="11"/>
      <c r="M817" s="11"/>
      <c r="N817" s="11"/>
      <c r="Q817" s="38"/>
      <c r="R817" s="38"/>
      <c r="AMI817"/>
      <c r="AMJ817"/>
    </row>
    <row r="818" spans="2:1024" s="36" customFormat="1" x14ac:dyDescent="0.25">
      <c r="B818" s="5"/>
      <c r="C818" s="5"/>
      <c r="D818" s="5"/>
      <c r="E818" s="6"/>
      <c r="F818" s="5"/>
      <c r="G818" s="7"/>
      <c r="H818" s="8"/>
      <c r="I818" s="9"/>
      <c r="J818" s="10"/>
      <c r="K818" s="11"/>
      <c r="L818" s="11"/>
      <c r="M818" s="11"/>
      <c r="N818" s="11"/>
      <c r="Q818" s="38"/>
      <c r="R818" s="38"/>
      <c r="AMI818"/>
      <c r="AMJ818"/>
    </row>
    <row r="819" spans="2:1024" s="36" customFormat="1" x14ac:dyDescent="0.25">
      <c r="B819" s="5"/>
      <c r="C819" s="5"/>
      <c r="D819" s="5"/>
      <c r="E819" s="6"/>
      <c r="F819" s="5"/>
      <c r="G819" s="7"/>
      <c r="H819" s="8"/>
      <c r="I819" s="9"/>
      <c r="J819" s="10"/>
      <c r="K819" s="11"/>
      <c r="L819" s="11"/>
      <c r="M819" s="11"/>
      <c r="N819" s="11"/>
      <c r="Q819" s="38"/>
      <c r="R819" s="38"/>
      <c r="AMI819"/>
      <c r="AMJ819"/>
    </row>
    <row r="820" spans="2:1024" s="36" customFormat="1" x14ac:dyDescent="0.25">
      <c r="B820" s="5"/>
      <c r="C820" s="5"/>
      <c r="D820" s="5"/>
      <c r="E820" s="6"/>
      <c r="F820" s="5"/>
      <c r="G820" s="7"/>
      <c r="H820" s="8"/>
      <c r="I820" s="9"/>
      <c r="J820" s="10"/>
      <c r="K820" s="11"/>
      <c r="L820" s="11"/>
      <c r="M820" s="11"/>
      <c r="N820" s="11"/>
      <c r="Q820" s="38"/>
      <c r="R820" s="38"/>
      <c r="AMI820"/>
      <c r="AMJ820"/>
    </row>
    <row r="821" spans="2:1024" s="36" customFormat="1" x14ac:dyDescent="0.25">
      <c r="B821" s="5"/>
      <c r="C821" s="5"/>
      <c r="D821" s="5"/>
      <c r="E821" s="6"/>
      <c r="F821" s="5"/>
      <c r="G821" s="7"/>
      <c r="H821" s="8"/>
      <c r="I821" s="9"/>
      <c r="J821" s="10"/>
      <c r="K821" s="11"/>
      <c r="L821" s="11"/>
      <c r="M821" s="11"/>
      <c r="N821" s="11"/>
      <c r="Q821" s="38"/>
      <c r="R821" s="38"/>
      <c r="AMI821"/>
      <c r="AMJ821"/>
    </row>
    <row r="822" spans="2:1024" s="36" customFormat="1" x14ac:dyDescent="0.25">
      <c r="B822" s="5"/>
      <c r="C822" s="5"/>
      <c r="D822" s="5"/>
      <c r="E822" s="6"/>
      <c r="F822" s="5"/>
      <c r="G822" s="7"/>
      <c r="H822" s="8"/>
      <c r="I822" s="9"/>
      <c r="J822" s="10"/>
      <c r="K822" s="11"/>
      <c r="L822" s="11"/>
      <c r="M822" s="11"/>
      <c r="N822" s="11"/>
      <c r="Q822" s="38"/>
      <c r="R822" s="38"/>
      <c r="AMI822"/>
      <c r="AMJ822"/>
    </row>
    <row r="823" spans="2:1024" s="36" customFormat="1" x14ac:dyDescent="0.25">
      <c r="B823" s="5"/>
      <c r="C823" s="5"/>
      <c r="D823" s="5"/>
      <c r="E823" s="6"/>
      <c r="F823" s="5"/>
      <c r="G823" s="7"/>
      <c r="H823" s="8"/>
      <c r="I823" s="9"/>
      <c r="J823" s="10"/>
      <c r="K823" s="11"/>
      <c r="L823" s="11"/>
      <c r="M823" s="11"/>
      <c r="N823" s="11"/>
      <c r="Q823" s="38"/>
      <c r="R823" s="38"/>
      <c r="AMI823"/>
      <c r="AMJ823"/>
    </row>
    <row r="824" spans="2:1024" s="36" customFormat="1" x14ac:dyDescent="0.25">
      <c r="B824" s="5"/>
      <c r="C824" s="5"/>
      <c r="D824" s="5"/>
      <c r="E824" s="6"/>
      <c r="F824" s="5"/>
      <c r="G824" s="7"/>
      <c r="H824" s="8"/>
      <c r="I824" s="9"/>
      <c r="J824" s="10"/>
      <c r="K824" s="11"/>
      <c r="L824" s="11"/>
      <c r="M824" s="11"/>
      <c r="N824" s="11"/>
      <c r="Q824" s="38"/>
      <c r="R824" s="38"/>
      <c r="AMI824"/>
      <c r="AMJ824"/>
    </row>
    <row r="825" spans="2:1024" s="36" customFormat="1" x14ac:dyDescent="0.25">
      <c r="B825" s="5"/>
      <c r="C825" s="5"/>
      <c r="D825" s="5"/>
      <c r="E825" s="6"/>
      <c r="F825" s="5"/>
      <c r="G825" s="7"/>
      <c r="H825" s="8"/>
      <c r="I825" s="9"/>
      <c r="J825" s="10"/>
      <c r="K825" s="11"/>
      <c r="L825" s="11"/>
      <c r="M825" s="11"/>
      <c r="N825" s="11"/>
      <c r="Q825" s="38"/>
      <c r="R825" s="38"/>
      <c r="AMI825"/>
      <c r="AMJ825"/>
    </row>
    <row r="826" spans="2:1024" s="36" customFormat="1" x14ac:dyDescent="0.25">
      <c r="B826" s="5"/>
      <c r="C826" s="5"/>
      <c r="D826" s="5"/>
      <c r="E826" s="6"/>
      <c r="F826" s="5"/>
      <c r="G826" s="7"/>
      <c r="H826" s="8"/>
      <c r="I826" s="9"/>
      <c r="J826" s="10"/>
      <c r="K826" s="11"/>
      <c r="L826" s="11"/>
      <c r="M826" s="11"/>
      <c r="N826" s="11"/>
      <c r="Q826" s="38"/>
      <c r="R826" s="38"/>
      <c r="AMI826"/>
      <c r="AMJ826"/>
    </row>
    <row r="827" spans="2:1024" s="36" customFormat="1" x14ac:dyDescent="0.25">
      <c r="B827" s="5"/>
      <c r="C827" s="5"/>
      <c r="D827" s="5"/>
      <c r="E827" s="6"/>
      <c r="F827" s="5"/>
      <c r="G827" s="7"/>
      <c r="H827" s="8"/>
      <c r="I827" s="9"/>
      <c r="J827" s="10"/>
      <c r="K827" s="11"/>
      <c r="L827" s="11"/>
      <c r="M827" s="11"/>
      <c r="N827" s="11"/>
      <c r="Q827" s="38"/>
      <c r="R827" s="38"/>
      <c r="AMI827"/>
      <c r="AMJ827"/>
    </row>
    <row r="828" spans="2:1024" s="36" customFormat="1" x14ac:dyDescent="0.25">
      <c r="B828" s="5"/>
      <c r="C828" s="5"/>
      <c r="D828" s="5"/>
      <c r="E828" s="6"/>
      <c r="F828" s="5"/>
      <c r="G828" s="7"/>
      <c r="H828" s="8"/>
      <c r="I828" s="9"/>
      <c r="J828" s="10"/>
      <c r="K828" s="11"/>
      <c r="L828" s="11"/>
      <c r="M828" s="11"/>
      <c r="N828" s="11"/>
      <c r="Q828" s="38"/>
      <c r="R828" s="38"/>
      <c r="AMI828"/>
      <c r="AMJ828"/>
    </row>
    <row r="829" spans="2:1024" s="36" customFormat="1" x14ac:dyDescent="0.25">
      <c r="B829" s="5"/>
      <c r="C829" s="5"/>
      <c r="D829" s="5"/>
      <c r="E829" s="6"/>
      <c r="F829" s="5"/>
      <c r="G829" s="7"/>
      <c r="H829" s="8"/>
      <c r="I829" s="9"/>
      <c r="J829" s="10"/>
      <c r="K829" s="11"/>
      <c r="L829" s="11"/>
      <c r="M829" s="11"/>
      <c r="N829" s="11"/>
      <c r="Q829" s="38"/>
      <c r="R829" s="38"/>
      <c r="AMI829"/>
      <c r="AMJ829"/>
    </row>
    <row r="830" spans="2:1024" s="36" customFormat="1" x14ac:dyDescent="0.25">
      <c r="B830" s="5"/>
      <c r="C830" s="5"/>
      <c r="D830" s="5"/>
      <c r="E830" s="6"/>
      <c r="F830" s="5"/>
      <c r="G830" s="7"/>
      <c r="H830" s="8"/>
      <c r="I830" s="9"/>
      <c r="J830" s="10"/>
      <c r="K830" s="11"/>
      <c r="L830" s="11"/>
      <c r="M830" s="11"/>
      <c r="N830" s="11"/>
      <c r="Q830" s="38"/>
      <c r="R830" s="38"/>
      <c r="AMI830"/>
      <c r="AMJ830"/>
    </row>
    <row r="831" spans="2:1024" s="36" customFormat="1" x14ac:dyDescent="0.25">
      <c r="B831" s="5"/>
      <c r="C831" s="5"/>
      <c r="D831" s="5"/>
      <c r="E831" s="6"/>
      <c r="F831" s="5"/>
      <c r="G831" s="7"/>
      <c r="H831" s="8"/>
      <c r="I831" s="9"/>
      <c r="J831" s="10"/>
      <c r="K831" s="11"/>
      <c r="L831" s="11"/>
      <c r="M831" s="11"/>
      <c r="N831" s="11"/>
      <c r="Q831" s="38"/>
      <c r="R831" s="38"/>
      <c r="AMI831"/>
      <c r="AMJ831"/>
    </row>
    <row r="832" spans="2:1024" s="36" customFormat="1" x14ac:dyDescent="0.25">
      <c r="B832" s="5"/>
      <c r="C832" s="5"/>
      <c r="D832" s="5"/>
      <c r="E832" s="6"/>
      <c r="F832" s="5"/>
      <c r="G832" s="7"/>
      <c r="H832" s="8"/>
      <c r="I832" s="9"/>
      <c r="J832" s="10"/>
      <c r="K832" s="11"/>
      <c r="L832" s="11"/>
      <c r="M832" s="11"/>
      <c r="N832" s="11"/>
      <c r="Q832" s="38"/>
      <c r="R832" s="38"/>
      <c r="AMI832"/>
      <c r="AMJ832"/>
    </row>
    <row r="833" spans="2:1024" s="36" customFormat="1" x14ac:dyDescent="0.25">
      <c r="B833" s="5"/>
      <c r="C833" s="5"/>
      <c r="D833" s="5"/>
      <c r="E833" s="6"/>
      <c r="F833" s="5"/>
      <c r="G833" s="7"/>
      <c r="H833" s="8"/>
      <c r="I833" s="9"/>
      <c r="J833" s="10"/>
      <c r="K833" s="11"/>
      <c r="L833" s="11"/>
      <c r="M833" s="11"/>
      <c r="N833" s="11"/>
      <c r="Q833" s="38"/>
      <c r="R833" s="38"/>
      <c r="AMI833"/>
      <c r="AMJ833"/>
    </row>
    <row r="834" spans="2:1024" s="36" customFormat="1" x14ac:dyDescent="0.25">
      <c r="B834" s="5"/>
      <c r="C834" s="5"/>
      <c r="D834" s="5"/>
      <c r="E834" s="6"/>
      <c r="F834" s="5"/>
      <c r="G834" s="7"/>
      <c r="H834" s="8"/>
      <c r="I834" s="9"/>
      <c r="J834" s="10"/>
      <c r="K834" s="11"/>
      <c r="L834" s="11"/>
      <c r="M834" s="11"/>
      <c r="N834" s="11"/>
      <c r="Q834" s="38"/>
      <c r="R834" s="38"/>
      <c r="AMI834"/>
      <c r="AMJ834"/>
    </row>
    <row r="835" spans="2:1024" s="36" customFormat="1" x14ac:dyDescent="0.25">
      <c r="B835" s="5"/>
      <c r="C835" s="5"/>
      <c r="D835" s="5"/>
      <c r="E835" s="6"/>
      <c r="F835" s="5"/>
      <c r="G835" s="7"/>
      <c r="H835" s="8"/>
      <c r="I835" s="9"/>
      <c r="J835" s="10"/>
      <c r="K835" s="11"/>
      <c r="L835" s="11"/>
      <c r="M835" s="11"/>
      <c r="N835" s="11"/>
      <c r="Q835" s="38"/>
      <c r="R835" s="38"/>
      <c r="AMI835"/>
      <c r="AMJ835"/>
    </row>
    <row r="836" spans="2:1024" s="36" customFormat="1" x14ac:dyDescent="0.25">
      <c r="B836" s="5"/>
      <c r="C836" s="5"/>
      <c r="D836" s="5"/>
      <c r="E836" s="6"/>
      <c r="F836" s="5"/>
      <c r="G836" s="7"/>
      <c r="H836" s="8"/>
      <c r="I836" s="9"/>
      <c r="J836" s="10"/>
      <c r="K836" s="11"/>
      <c r="L836" s="11"/>
      <c r="M836" s="11"/>
      <c r="N836" s="11"/>
      <c r="Q836" s="38"/>
      <c r="R836" s="38"/>
      <c r="AMI836"/>
      <c r="AMJ836"/>
    </row>
    <row r="837" spans="2:1024" s="36" customFormat="1" x14ac:dyDescent="0.25">
      <c r="B837" s="5"/>
      <c r="C837" s="5"/>
      <c r="D837" s="5"/>
      <c r="E837" s="6"/>
      <c r="F837" s="5"/>
      <c r="G837" s="7"/>
      <c r="H837" s="8"/>
      <c r="I837" s="9"/>
      <c r="J837" s="10"/>
      <c r="K837" s="11"/>
      <c r="L837" s="11"/>
      <c r="M837" s="11"/>
      <c r="N837" s="11"/>
      <c r="Q837" s="38"/>
      <c r="R837" s="38"/>
      <c r="AMI837"/>
      <c r="AMJ837"/>
    </row>
    <row r="838" spans="2:1024" s="36" customFormat="1" x14ac:dyDescent="0.25">
      <c r="B838" s="5"/>
      <c r="C838" s="5"/>
      <c r="D838" s="5"/>
      <c r="E838" s="6"/>
      <c r="F838" s="5"/>
      <c r="G838" s="7"/>
      <c r="H838" s="8"/>
      <c r="I838" s="9"/>
      <c r="J838" s="10"/>
      <c r="K838" s="11"/>
      <c r="L838" s="11"/>
      <c r="M838" s="11"/>
      <c r="N838" s="11"/>
      <c r="Q838" s="38"/>
      <c r="R838" s="38"/>
      <c r="AMI838"/>
      <c r="AMJ838"/>
    </row>
    <row r="839" spans="2:1024" s="36" customFormat="1" x14ac:dyDescent="0.25">
      <c r="B839" s="5"/>
      <c r="C839" s="5"/>
      <c r="D839" s="5"/>
      <c r="E839" s="6"/>
      <c r="F839" s="5"/>
      <c r="G839" s="7"/>
      <c r="H839" s="8"/>
      <c r="I839" s="9"/>
      <c r="J839" s="10"/>
      <c r="K839" s="11"/>
      <c r="L839" s="11"/>
      <c r="M839" s="11"/>
      <c r="N839" s="11"/>
      <c r="Q839" s="38"/>
      <c r="R839" s="38"/>
      <c r="AMI839"/>
      <c r="AMJ839"/>
    </row>
    <row r="840" spans="2:1024" s="36" customFormat="1" x14ac:dyDescent="0.25">
      <c r="B840" s="5"/>
      <c r="C840" s="5"/>
      <c r="D840" s="5"/>
      <c r="E840" s="6"/>
      <c r="F840" s="5"/>
      <c r="G840" s="7"/>
      <c r="H840" s="8"/>
      <c r="I840" s="9"/>
      <c r="J840" s="10"/>
      <c r="K840" s="11"/>
      <c r="L840" s="11"/>
      <c r="M840" s="11"/>
      <c r="N840" s="11"/>
      <c r="Q840" s="38"/>
      <c r="R840" s="38"/>
      <c r="AMI840"/>
      <c r="AMJ840"/>
    </row>
    <row r="841" spans="2:1024" s="36" customFormat="1" x14ac:dyDescent="0.25">
      <c r="B841" s="5"/>
      <c r="C841" s="5"/>
      <c r="D841" s="5"/>
      <c r="E841" s="6"/>
      <c r="F841" s="5"/>
      <c r="G841" s="7"/>
      <c r="H841" s="8"/>
      <c r="I841" s="9"/>
      <c r="J841" s="10"/>
      <c r="K841" s="11"/>
      <c r="L841" s="11"/>
      <c r="M841" s="11"/>
      <c r="N841" s="11"/>
      <c r="Q841" s="38"/>
      <c r="R841" s="38"/>
      <c r="AMI841"/>
      <c r="AMJ841"/>
    </row>
    <row r="842" spans="2:1024" s="36" customFormat="1" x14ac:dyDescent="0.25">
      <c r="B842" s="5"/>
      <c r="C842" s="5"/>
      <c r="D842" s="5"/>
      <c r="E842" s="6"/>
      <c r="F842" s="5"/>
      <c r="G842" s="7"/>
      <c r="H842" s="8"/>
      <c r="I842" s="9"/>
      <c r="J842" s="10"/>
      <c r="K842" s="11"/>
      <c r="L842" s="11"/>
      <c r="M842" s="11"/>
      <c r="N842" s="11"/>
      <c r="Q842" s="38"/>
      <c r="R842" s="38"/>
      <c r="AMI842"/>
      <c r="AMJ842"/>
    </row>
    <row r="843" spans="2:1024" s="36" customFormat="1" x14ac:dyDescent="0.25">
      <c r="B843" s="5"/>
      <c r="C843" s="5"/>
      <c r="D843" s="5"/>
      <c r="E843" s="6"/>
      <c r="F843" s="5"/>
      <c r="G843" s="7"/>
      <c r="H843" s="8"/>
      <c r="I843" s="9"/>
      <c r="J843" s="10"/>
      <c r="K843" s="11"/>
      <c r="L843" s="11"/>
      <c r="M843" s="11"/>
      <c r="N843" s="11"/>
      <c r="Q843" s="38"/>
      <c r="R843" s="38"/>
      <c r="AMI843"/>
      <c r="AMJ843"/>
    </row>
    <row r="844" spans="2:1024" s="36" customFormat="1" x14ac:dyDescent="0.25">
      <c r="B844" s="5"/>
      <c r="C844" s="5"/>
      <c r="D844" s="5"/>
      <c r="E844" s="6"/>
      <c r="F844" s="5"/>
      <c r="G844" s="7"/>
      <c r="H844" s="8"/>
      <c r="I844" s="9"/>
      <c r="J844" s="10"/>
      <c r="K844" s="11"/>
      <c r="L844" s="11"/>
      <c r="M844" s="11"/>
      <c r="N844" s="11"/>
      <c r="Q844" s="38"/>
      <c r="R844" s="38"/>
      <c r="AMI844"/>
      <c r="AMJ844"/>
    </row>
    <row r="845" spans="2:1024" s="36" customFormat="1" x14ac:dyDescent="0.25">
      <c r="B845" s="5"/>
      <c r="C845" s="5"/>
      <c r="D845" s="5"/>
      <c r="E845" s="6"/>
      <c r="F845" s="5"/>
      <c r="G845" s="7"/>
      <c r="H845" s="8"/>
      <c r="I845" s="9"/>
      <c r="J845" s="10"/>
      <c r="K845" s="11"/>
      <c r="L845" s="11"/>
      <c r="M845" s="11"/>
      <c r="N845" s="11"/>
      <c r="Q845" s="38"/>
      <c r="R845" s="38"/>
      <c r="AMI845"/>
      <c r="AMJ845"/>
    </row>
    <row r="846" spans="2:1024" s="36" customFormat="1" x14ac:dyDescent="0.25">
      <c r="B846" s="5"/>
      <c r="C846" s="5"/>
      <c r="D846" s="5"/>
      <c r="E846" s="6"/>
      <c r="F846" s="5"/>
      <c r="G846" s="7"/>
      <c r="H846" s="8"/>
      <c r="I846" s="9"/>
      <c r="J846" s="10"/>
      <c r="K846" s="11"/>
      <c r="L846" s="11"/>
      <c r="M846" s="11"/>
      <c r="N846" s="11"/>
      <c r="Q846" s="38"/>
      <c r="R846" s="38"/>
      <c r="AMI846"/>
      <c r="AMJ846"/>
    </row>
    <row r="847" spans="2:1024" s="36" customFormat="1" x14ac:dyDescent="0.25">
      <c r="B847" s="5"/>
      <c r="C847" s="5"/>
      <c r="D847" s="5"/>
      <c r="E847" s="6"/>
      <c r="F847" s="5"/>
      <c r="G847" s="7"/>
      <c r="H847" s="8"/>
      <c r="I847" s="9"/>
      <c r="J847" s="10"/>
      <c r="K847" s="11"/>
      <c r="L847" s="11"/>
      <c r="M847" s="11"/>
      <c r="N847" s="11"/>
      <c r="Q847" s="38"/>
      <c r="R847" s="38"/>
      <c r="AMI847"/>
      <c r="AMJ847"/>
    </row>
    <row r="848" spans="2:1024" s="36" customFormat="1" x14ac:dyDescent="0.25">
      <c r="B848" s="5"/>
      <c r="C848" s="5"/>
      <c r="D848" s="5"/>
      <c r="E848" s="6"/>
      <c r="F848" s="5"/>
      <c r="G848" s="7"/>
      <c r="H848" s="8"/>
      <c r="I848" s="9"/>
      <c r="J848" s="10"/>
      <c r="K848" s="11"/>
      <c r="L848" s="11"/>
      <c r="M848" s="11"/>
      <c r="N848" s="11"/>
      <c r="Q848" s="38"/>
      <c r="R848" s="38"/>
      <c r="AMI848"/>
      <c r="AMJ848"/>
    </row>
    <row r="849" spans="2:1024" s="36" customFormat="1" x14ac:dyDescent="0.25">
      <c r="B849" s="5"/>
      <c r="C849" s="5"/>
      <c r="D849" s="5"/>
      <c r="E849" s="6"/>
      <c r="F849" s="5"/>
      <c r="G849" s="7"/>
      <c r="H849" s="8"/>
      <c r="I849" s="9"/>
      <c r="J849" s="10"/>
      <c r="K849" s="11"/>
      <c r="L849" s="11"/>
      <c r="M849" s="11"/>
      <c r="N849" s="11"/>
      <c r="Q849" s="38"/>
      <c r="R849" s="38"/>
      <c r="AMI849"/>
      <c r="AMJ849"/>
    </row>
    <row r="850" spans="2:1024" s="36" customFormat="1" x14ac:dyDescent="0.25">
      <c r="B850" s="5"/>
      <c r="C850" s="5"/>
      <c r="D850" s="5"/>
      <c r="E850" s="6"/>
      <c r="F850" s="5"/>
      <c r="G850" s="7"/>
      <c r="H850" s="8"/>
      <c r="I850" s="9"/>
      <c r="J850" s="10"/>
      <c r="K850" s="11"/>
      <c r="L850" s="11"/>
      <c r="M850" s="11"/>
      <c r="N850" s="11"/>
      <c r="Q850" s="38"/>
      <c r="R850" s="38"/>
      <c r="AMI850"/>
      <c r="AMJ850"/>
    </row>
    <row r="851" spans="2:1024" s="36" customFormat="1" x14ac:dyDescent="0.25">
      <c r="B851" s="5"/>
      <c r="C851" s="5"/>
      <c r="D851" s="5"/>
      <c r="E851" s="6"/>
      <c r="F851" s="5"/>
      <c r="G851" s="7"/>
      <c r="H851" s="8"/>
      <c r="I851" s="9"/>
      <c r="J851" s="10"/>
      <c r="K851" s="11"/>
      <c r="L851" s="11"/>
      <c r="M851" s="11"/>
      <c r="N851" s="11"/>
      <c r="Q851" s="38"/>
      <c r="R851" s="38"/>
      <c r="AMI851"/>
      <c r="AMJ851"/>
    </row>
    <row r="852" spans="2:1024" s="36" customFormat="1" x14ac:dyDescent="0.25">
      <c r="B852" s="5"/>
      <c r="C852" s="5"/>
      <c r="D852" s="5"/>
      <c r="E852" s="6"/>
      <c r="F852" s="5"/>
      <c r="G852" s="7"/>
      <c r="H852" s="8"/>
      <c r="I852" s="9"/>
      <c r="J852" s="10"/>
      <c r="K852" s="11"/>
      <c r="L852" s="11"/>
      <c r="M852" s="11"/>
      <c r="N852" s="11"/>
      <c r="Q852" s="38"/>
      <c r="R852" s="38"/>
      <c r="AMI852"/>
      <c r="AMJ852"/>
    </row>
    <row r="853" spans="2:1024" s="36" customFormat="1" x14ac:dyDescent="0.25">
      <c r="B853" s="5"/>
      <c r="C853" s="5"/>
      <c r="D853" s="5"/>
      <c r="E853" s="6"/>
      <c r="F853" s="5"/>
      <c r="G853" s="7"/>
      <c r="H853" s="8"/>
      <c r="I853" s="9"/>
      <c r="J853" s="10"/>
      <c r="K853" s="11"/>
      <c r="L853" s="11"/>
      <c r="M853" s="11"/>
      <c r="N853" s="11"/>
      <c r="Q853" s="38"/>
      <c r="R853" s="38"/>
      <c r="AMI853"/>
      <c r="AMJ853"/>
    </row>
    <row r="854" spans="2:1024" s="36" customFormat="1" x14ac:dyDescent="0.25">
      <c r="B854" s="5"/>
      <c r="C854" s="5"/>
      <c r="D854" s="5"/>
      <c r="E854" s="6"/>
      <c r="F854" s="5"/>
      <c r="G854" s="7"/>
      <c r="H854" s="8"/>
      <c r="I854" s="9"/>
      <c r="J854" s="10"/>
      <c r="K854" s="11"/>
      <c r="L854" s="11"/>
      <c r="M854" s="11"/>
      <c r="N854" s="11"/>
      <c r="Q854" s="38"/>
      <c r="R854" s="38"/>
      <c r="AMI854"/>
      <c r="AMJ854"/>
    </row>
    <row r="855" spans="2:1024" s="36" customFormat="1" x14ac:dyDescent="0.25">
      <c r="B855" s="5"/>
      <c r="C855" s="5"/>
      <c r="D855" s="5"/>
      <c r="E855" s="6"/>
      <c r="F855" s="5"/>
      <c r="G855" s="7"/>
      <c r="H855" s="8"/>
      <c r="I855" s="9"/>
      <c r="J855" s="10"/>
      <c r="K855" s="11"/>
      <c r="L855" s="11"/>
      <c r="M855" s="11"/>
      <c r="N855" s="11"/>
      <c r="Q855" s="38"/>
      <c r="R855" s="38"/>
      <c r="AMI855"/>
      <c r="AMJ855"/>
    </row>
    <row r="856" spans="2:1024" s="36" customFormat="1" x14ac:dyDescent="0.25">
      <c r="B856" s="5"/>
      <c r="C856" s="5"/>
      <c r="D856" s="5"/>
      <c r="E856" s="6"/>
      <c r="F856" s="5"/>
      <c r="G856" s="7"/>
      <c r="H856" s="8"/>
      <c r="I856" s="9"/>
      <c r="J856" s="10"/>
      <c r="K856" s="11"/>
      <c r="L856" s="11"/>
      <c r="M856" s="11"/>
      <c r="N856" s="11"/>
      <c r="Q856" s="38"/>
      <c r="R856" s="38"/>
      <c r="AMI856"/>
      <c r="AMJ856"/>
    </row>
    <row r="857" spans="2:1024" s="36" customFormat="1" x14ac:dyDescent="0.25">
      <c r="B857" s="5"/>
      <c r="C857" s="5"/>
      <c r="D857" s="5"/>
      <c r="E857" s="6"/>
      <c r="F857" s="5"/>
      <c r="G857" s="7"/>
      <c r="H857" s="8"/>
      <c r="I857" s="9"/>
      <c r="J857" s="10"/>
      <c r="K857" s="11"/>
      <c r="L857" s="11"/>
      <c r="M857" s="11"/>
      <c r="N857" s="11"/>
      <c r="Q857" s="38"/>
      <c r="R857" s="38"/>
      <c r="AMI857"/>
      <c r="AMJ857"/>
    </row>
    <row r="858" spans="2:1024" s="36" customFormat="1" x14ac:dyDescent="0.25">
      <c r="B858" s="5"/>
      <c r="C858" s="5"/>
      <c r="D858" s="5"/>
      <c r="E858" s="6"/>
      <c r="F858" s="5"/>
      <c r="G858" s="7"/>
      <c r="H858" s="8"/>
      <c r="I858" s="9"/>
      <c r="J858" s="10"/>
      <c r="K858" s="11"/>
      <c r="L858" s="11"/>
      <c r="M858" s="11"/>
      <c r="N858" s="11"/>
      <c r="Q858" s="38"/>
      <c r="R858" s="38"/>
      <c r="AMI858"/>
      <c r="AMJ858"/>
    </row>
    <row r="859" spans="2:1024" s="36" customFormat="1" x14ac:dyDescent="0.25">
      <c r="B859" s="5"/>
      <c r="C859" s="5"/>
      <c r="D859" s="5"/>
      <c r="E859" s="6"/>
      <c r="F859" s="5"/>
      <c r="G859" s="7"/>
      <c r="H859" s="8"/>
      <c r="I859" s="9"/>
      <c r="J859" s="10"/>
      <c r="K859" s="11"/>
      <c r="L859" s="11"/>
      <c r="M859" s="11"/>
      <c r="N859" s="11"/>
      <c r="Q859" s="38"/>
      <c r="R859" s="38"/>
      <c r="AMI859"/>
      <c r="AMJ859"/>
    </row>
    <row r="860" spans="2:1024" s="36" customFormat="1" x14ac:dyDescent="0.25">
      <c r="B860" s="5"/>
      <c r="C860" s="5"/>
      <c r="D860" s="5"/>
      <c r="E860" s="6"/>
      <c r="F860" s="5"/>
      <c r="G860" s="7"/>
      <c r="H860" s="8"/>
      <c r="I860" s="9"/>
      <c r="J860" s="10"/>
      <c r="K860" s="11"/>
      <c r="L860" s="11"/>
      <c r="M860" s="11"/>
      <c r="N860" s="11"/>
      <c r="Q860" s="38"/>
      <c r="R860" s="38"/>
      <c r="AMI860"/>
      <c r="AMJ860"/>
    </row>
    <row r="861" spans="2:1024" s="36" customFormat="1" x14ac:dyDescent="0.25">
      <c r="B861" s="5"/>
      <c r="C861" s="5"/>
      <c r="D861" s="5"/>
      <c r="E861" s="6"/>
      <c r="F861" s="5"/>
      <c r="G861" s="7"/>
      <c r="H861" s="8"/>
      <c r="I861" s="9"/>
      <c r="J861" s="10"/>
      <c r="K861" s="11"/>
      <c r="L861" s="11"/>
      <c r="M861" s="11"/>
      <c r="N861" s="11"/>
      <c r="Q861" s="38"/>
      <c r="R861" s="38"/>
      <c r="AMI861"/>
      <c r="AMJ861"/>
    </row>
    <row r="862" spans="2:1024" s="36" customFormat="1" x14ac:dyDescent="0.25">
      <c r="B862" s="5"/>
      <c r="C862" s="5"/>
      <c r="D862" s="5"/>
      <c r="E862" s="6"/>
      <c r="F862" s="5"/>
      <c r="G862" s="7"/>
      <c r="H862" s="8"/>
      <c r="I862" s="9"/>
      <c r="J862" s="10"/>
      <c r="K862" s="11"/>
      <c r="L862" s="11"/>
      <c r="M862" s="11"/>
      <c r="N862" s="11"/>
      <c r="Q862" s="38"/>
      <c r="R862" s="38"/>
      <c r="AMI862"/>
      <c r="AMJ862"/>
    </row>
    <row r="863" spans="2:1024" s="36" customFormat="1" x14ac:dyDescent="0.25">
      <c r="B863" s="5"/>
      <c r="C863" s="5"/>
      <c r="D863" s="5"/>
      <c r="E863" s="6"/>
      <c r="F863" s="5"/>
      <c r="G863" s="7"/>
      <c r="H863" s="8"/>
      <c r="I863" s="9"/>
      <c r="J863" s="10"/>
      <c r="K863" s="11"/>
      <c r="L863" s="11"/>
      <c r="M863" s="11"/>
      <c r="N863" s="11"/>
      <c r="Q863" s="38"/>
      <c r="R863" s="38"/>
      <c r="AMI863"/>
      <c r="AMJ863"/>
    </row>
    <row r="864" spans="2:1024" s="36" customFormat="1" x14ac:dyDescent="0.25">
      <c r="B864" s="5"/>
      <c r="C864" s="5"/>
      <c r="D864" s="5"/>
      <c r="E864" s="6"/>
      <c r="F864" s="5"/>
      <c r="G864" s="7"/>
      <c r="H864" s="8"/>
      <c r="I864" s="9"/>
      <c r="J864" s="10"/>
      <c r="K864" s="11"/>
      <c r="L864" s="11"/>
      <c r="M864" s="11"/>
      <c r="N864" s="11"/>
      <c r="Q864" s="38"/>
      <c r="R864" s="38"/>
      <c r="AMI864"/>
      <c r="AMJ864"/>
    </row>
    <row r="865" spans="2:1024" s="36" customFormat="1" x14ac:dyDescent="0.25">
      <c r="B865" s="5"/>
      <c r="C865" s="5"/>
      <c r="D865" s="5"/>
      <c r="E865" s="6"/>
      <c r="F865" s="5"/>
      <c r="G865" s="7"/>
      <c r="H865" s="8"/>
      <c r="I865" s="9"/>
      <c r="J865" s="10"/>
      <c r="K865" s="11"/>
      <c r="L865" s="11"/>
      <c r="M865" s="11"/>
      <c r="N865" s="11"/>
      <c r="Q865" s="38"/>
      <c r="R865" s="38"/>
      <c r="AMI865"/>
      <c r="AMJ865"/>
    </row>
    <row r="866" spans="2:1024" s="36" customFormat="1" x14ac:dyDescent="0.25">
      <c r="B866" s="5"/>
      <c r="C866" s="5"/>
      <c r="D866" s="5"/>
      <c r="E866" s="6"/>
      <c r="F866" s="5"/>
      <c r="G866" s="7"/>
      <c r="H866" s="8"/>
      <c r="I866" s="9"/>
      <c r="J866" s="10"/>
      <c r="K866" s="11"/>
      <c r="L866" s="11"/>
      <c r="M866" s="11"/>
      <c r="N866" s="11"/>
      <c r="Q866" s="38"/>
      <c r="R866" s="38"/>
      <c r="AMI866"/>
      <c r="AMJ866"/>
    </row>
    <row r="867" spans="2:1024" s="36" customFormat="1" x14ac:dyDescent="0.25">
      <c r="B867" s="5"/>
      <c r="C867" s="5"/>
      <c r="D867" s="5"/>
      <c r="E867" s="6"/>
      <c r="F867" s="5"/>
      <c r="G867" s="7"/>
      <c r="H867" s="8"/>
      <c r="I867" s="9"/>
      <c r="J867" s="10"/>
      <c r="K867" s="11"/>
      <c r="L867" s="11"/>
      <c r="M867" s="11"/>
      <c r="N867" s="11"/>
      <c r="Q867" s="38"/>
      <c r="R867" s="38"/>
      <c r="AMI867"/>
      <c r="AMJ867"/>
    </row>
    <row r="868" spans="2:1024" s="36" customFormat="1" x14ac:dyDescent="0.25">
      <c r="B868" s="5"/>
      <c r="C868" s="5"/>
      <c r="D868" s="5"/>
      <c r="E868" s="6"/>
      <c r="F868" s="5"/>
      <c r="G868" s="7"/>
      <c r="H868" s="8"/>
      <c r="I868" s="9"/>
      <c r="J868" s="10"/>
      <c r="K868" s="11"/>
      <c r="L868" s="11"/>
      <c r="M868" s="11"/>
      <c r="N868" s="11"/>
      <c r="Q868" s="38"/>
      <c r="R868" s="38"/>
      <c r="AMI868"/>
      <c r="AMJ868"/>
    </row>
    <row r="869" spans="2:1024" s="36" customFormat="1" x14ac:dyDescent="0.25">
      <c r="B869" s="5"/>
      <c r="C869" s="5"/>
      <c r="D869" s="5"/>
      <c r="E869" s="6"/>
      <c r="F869" s="5"/>
      <c r="G869" s="7"/>
      <c r="H869" s="8"/>
      <c r="I869" s="9"/>
      <c r="J869" s="10"/>
      <c r="K869" s="11"/>
      <c r="L869" s="11"/>
      <c r="M869" s="11"/>
      <c r="N869" s="11"/>
      <c r="Q869" s="38"/>
      <c r="R869" s="38"/>
      <c r="AMI869"/>
      <c r="AMJ869"/>
    </row>
    <row r="870" spans="2:1024" s="36" customFormat="1" x14ac:dyDescent="0.25">
      <c r="B870" s="5"/>
      <c r="C870" s="5"/>
      <c r="D870" s="5"/>
      <c r="E870" s="6"/>
      <c r="F870" s="5"/>
      <c r="G870" s="7"/>
      <c r="H870" s="8"/>
      <c r="I870" s="9"/>
      <c r="J870" s="10"/>
      <c r="K870" s="11"/>
      <c r="L870" s="11"/>
      <c r="M870" s="11"/>
      <c r="N870" s="11"/>
      <c r="Q870" s="38"/>
      <c r="R870" s="38"/>
      <c r="AMI870"/>
      <c r="AMJ870"/>
    </row>
    <row r="871" spans="2:1024" s="36" customFormat="1" x14ac:dyDescent="0.25">
      <c r="B871" s="5"/>
      <c r="C871" s="5"/>
      <c r="D871" s="5"/>
      <c r="E871" s="6"/>
      <c r="F871" s="5"/>
      <c r="G871" s="7"/>
      <c r="H871" s="8"/>
      <c r="I871" s="9"/>
      <c r="J871" s="10"/>
      <c r="K871" s="11"/>
      <c r="L871" s="11"/>
      <c r="M871" s="11"/>
      <c r="N871" s="11"/>
      <c r="Q871" s="38"/>
      <c r="R871" s="38"/>
      <c r="AMI871"/>
      <c r="AMJ871"/>
    </row>
    <row r="872" spans="2:1024" s="36" customFormat="1" x14ac:dyDescent="0.25">
      <c r="B872" s="5"/>
      <c r="C872" s="5"/>
      <c r="D872" s="5"/>
      <c r="E872" s="6"/>
      <c r="F872" s="5"/>
      <c r="G872" s="7"/>
      <c r="H872" s="8"/>
      <c r="I872" s="9"/>
      <c r="J872" s="10"/>
      <c r="K872" s="11"/>
      <c r="L872" s="11"/>
      <c r="M872" s="11"/>
      <c r="N872" s="11"/>
      <c r="Q872" s="38"/>
      <c r="R872" s="38"/>
      <c r="AMI872"/>
      <c r="AMJ872"/>
    </row>
    <row r="873" spans="2:1024" s="36" customFormat="1" x14ac:dyDescent="0.25">
      <c r="B873" s="5"/>
      <c r="C873" s="5"/>
      <c r="D873" s="5"/>
      <c r="E873" s="6"/>
      <c r="F873" s="5"/>
      <c r="G873" s="7"/>
      <c r="H873" s="8"/>
      <c r="I873" s="9"/>
      <c r="J873" s="10"/>
      <c r="K873" s="11"/>
      <c r="L873" s="11"/>
      <c r="M873" s="11"/>
      <c r="N873" s="11"/>
      <c r="Q873" s="38"/>
      <c r="R873" s="38"/>
      <c r="AMI873"/>
      <c r="AMJ873"/>
    </row>
    <row r="874" spans="2:1024" s="36" customFormat="1" x14ac:dyDescent="0.25">
      <c r="B874" s="5"/>
      <c r="C874" s="5"/>
      <c r="D874" s="5"/>
      <c r="E874" s="6"/>
      <c r="F874" s="5"/>
      <c r="G874" s="7"/>
      <c r="H874" s="8"/>
      <c r="I874" s="9"/>
      <c r="J874" s="10"/>
      <c r="K874" s="11"/>
      <c r="L874" s="11"/>
      <c r="M874" s="11"/>
      <c r="N874" s="11"/>
      <c r="Q874" s="38"/>
      <c r="R874" s="38"/>
      <c r="AMI874"/>
      <c r="AMJ874"/>
    </row>
    <row r="875" spans="2:1024" s="36" customFormat="1" x14ac:dyDescent="0.25">
      <c r="B875" s="5"/>
      <c r="C875" s="5"/>
      <c r="D875" s="5"/>
      <c r="E875" s="6"/>
      <c r="F875" s="5"/>
      <c r="G875" s="7"/>
      <c r="H875" s="8"/>
      <c r="I875" s="9"/>
      <c r="J875" s="10"/>
      <c r="K875" s="11"/>
      <c r="L875" s="11"/>
      <c r="M875" s="11"/>
      <c r="N875" s="11"/>
      <c r="Q875" s="38"/>
      <c r="R875" s="38"/>
      <c r="AMI875"/>
      <c r="AMJ875"/>
    </row>
    <row r="876" spans="2:1024" s="36" customFormat="1" x14ac:dyDescent="0.25">
      <c r="B876" s="5"/>
      <c r="C876" s="5"/>
      <c r="D876" s="5"/>
      <c r="E876" s="6"/>
      <c r="F876" s="5"/>
      <c r="G876" s="7"/>
      <c r="H876" s="8"/>
      <c r="I876" s="9"/>
      <c r="J876" s="10"/>
      <c r="K876" s="11"/>
      <c r="L876" s="11"/>
      <c r="M876" s="11"/>
      <c r="N876" s="11"/>
      <c r="Q876" s="38"/>
      <c r="R876" s="38"/>
      <c r="AMI876"/>
      <c r="AMJ876"/>
    </row>
    <row r="877" spans="2:1024" s="36" customFormat="1" x14ac:dyDescent="0.25">
      <c r="B877" s="5"/>
      <c r="C877" s="5"/>
      <c r="D877" s="5"/>
      <c r="E877" s="6"/>
      <c r="F877" s="5"/>
      <c r="G877" s="7"/>
      <c r="H877" s="8"/>
      <c r="I877" s="9"/>
      <c r="J877" s="10"/>
      <c r="K877" s="11"/>
      <c r="L877" s="11"/>
      <c r="M877" s="11"/>
      <c r="N877" s="11"/>
      <c r="Q877" s="38"/>
      <c r="R877" s="38"/>
      <c r="AMI877"/>
      <c r="AMJ877"/>
    </row>
    <row r="878" spans="2:1024" s="36" customFormat="1" x14ac:dyDescent="0.25">
      <c r="B878" s="5"/>
      <c r="C878" s="5"/>
      <c r="D878" s="5"/>
      <c r="E878" s="6"/>
      <c r="F878" s="5"/>
      <c r="G878" s="7"/>
      <c r="H878" s="8"/>
      <c r="I878" s="9"/>
      <c r="J878" s="10"/>
      <c r="K878" s="11"/>
      <c r="L878" s="11"/>
      <c r="M878" s="11"/>
      <c r="N878" s="11"/>
      <c r="Q878" s="38"/>
      <c r="R878" s="38"/>
      <c r="AMI878"/>
      <c r="AMJ878"/>
    </row>
    <row r="879" spans="2:1024" s="36" customFormat="1" x14ac:dyDescent="0.25">
      <c r="B879" s="5"/>
      <c r="C879" s="5"/>
      <c r="D879" s="5"/>
      <c r="E879" s="6"/>
      <c r="F879" s="5"/>
      <c r="G879" s="7"/>
      <c r="H879" s="8"/>
      <c r="I879" s="9"/>
      <c r="J879" s="10"/>
      <c r="K879" s="11"/>
      <c r="L879" s="11"/>
      <c r="M879" s="11"/>
      <c r="N879" s="11"/>
      <c r="Q879" s="38"/>
      <c r="R879" s="38"/>
      <c r="AMI879"/>
      <c r="AMJ879"/>
    </row>
    <row r="880" spans="2:1024" s="36" customFormat="1" x14ac:dyDescent="0.25">
      <c r="B880" s="5"/>
      <c r="C880" s="5"/>
      <c r="D880" s="5"/>
      <c r="E880" s="6"/>
      <c r="F880" s="5"/>
      <c r="G880" s="7"/>
      <c r="H880" s="8"/>
      <c r="I880" s="9"/>
      <c r="J880" s="10"/>
      <c r="K880" s="11"/>
      <c r="L880" s="11"/>
      <c r="M880" s="11"/>
      <c r="N880" s="11"/>
      <c r="Q880" s="38"/>
      <c r="R880" s="38"/>
      <c r="AMI880"/>
      <c r="AMJ880"/>
    </row>
    <row r="881" spans="2:1024" s="36" customFormat="1" x14ac:dyDescent="0.25">
      <c r="B881" s="5"/>
      <c r="C881" s="5"/>
      <c r="D881" s="5"/>
      <c r="E881" s="6"/>
      <c r="F881" s="5"/>
      <c r="G881" s="7"/>
      <c r="H881" s="8"/>
      <c r="I881" s="9"/>
      <c r="J881" s="10"/>
      <c r="K881" s="11"/>
      <c r="L881" s="11"/>
      <c r="M881" s="11"/>
      <c r="N881" s="11"/>
      <c r="Q881" s="38"/>
      <c r="R881" s="38"/>
      <c r="AMI881"/>
      <c r="AMJ881"/>
    </row>
    <row r="882" spans="2:1024" s="36" customFormat="1" x14ac:dyDescent="0.25">
      <c r="B882" s="5"/>
      <c r="C882" s="5"/>
      <c r="D882" s="5"/>
      <c r="E882" s="6"/>
      <c r="F882" s="5"/>
      <c r="G882" s="7"/>
      <c r="H882" s="8"/>
      <c r="I882" s="9"/>
      <c r="J882" s="10"/>
      <c r="K882" s="11"/>
      <c r="L882" s="11"/>
      <c r="M882" s="11"/>
      <c r="N882" s="11"/>
      <c r="Q882" s="38"/>
      <c r="R882" s="38"/>
      <c r="AMI882"/>
      <c r="AMJ882"/>
    </row>
    <row r="883" spans="2:1024" s="36" customFormat="1" x14ac:dyDescent="0.25">
      <c r="B883" s="5"/>
      <c r="C883" s="5"/>
      <c r="D883" s="5"/>
      <c r="E883" s="6"/>
      <c r="F883" s="5"/>
      <c r="G883" s="7"/>
      <c r="H883" s="8"/>
      <c r="I883" s="9"/>
      <c r="J883" s="10"/>
      <c r="K883" s="11"/>
      <c r="L883" s="11"/>
      <c r="M883" s="11"/>
      <c r="N883" s="11"/>
      <c r="Q883" s="38"/>
      <c r="R883" s="38"/>
      <c r="AMI883"/>
      <c r="AMJ883"/>
    </row>
    <row r="884" spans="2:1024" s="36" customFormat="1" x14ac:dyDescent="0.25">
      <c r="B884" s="5"/>
      <c r="C884" s="5"/>
      <c r="D884" s="5"/>
      <c r="E884" s="6"/>
      <c r="F884" s="5"/>
      <c r="G884" s="7"/>
      <c r="H884" s="8"/>
      <c r="I884" s="9"/>
      <c r="J884" s="10"/>
      <c r="K884" s="11"/>
      <c r="L884" s="11"/>
      <c r="M884" s="11"/>
      <c r="N884" s="11"/>
      <c r="Q884" s="38"/>
      <c r="R884" s="38"/>
      <c r="AMI884"/>
      <c r="AMJ884"/>
    </row>
    <row r="885" spans="2:1024" s="36" customFormat="1" x14ac:dyDescent="0.25">
      <c r="B885" s="5"/>
      <c r="C885" s="5"/>
      <c r="D885" s="5"/>
      <c r="E885" s="6"/>
      <c r="F885" s="5"/>
      <c r="G885" s="7"/>
      <c r="H885" s="8"/>
      <c r="I885" s="9"/>
      <c r="J885" s="10"/>
      <c r="K885" s="11"/>
      <c r="L885" s="11"/>
      <c r="M885" s="11"/>
      <c r="N885" s="11"/>
      <c r="Q885" s="38"/>
      <c r="R885" s="38"/>
      <c r="AMI885"/>
      <c r="AMJ885"/>
    </row>
    <row r="886" spans="2:1024" s="36" customFormat="1" x14ac:dyDescent="0.25">
      <c r="B886" s="5"/>
      <c r="C886" s="5"/>
      <c r="D886" s="5"/>
      <c r="E886" s="6"/>
      <c r="F886" s="5"/>
      <c r="G886" s="7"/>
      <c r="H886" s="8"/>
      <c r="I886" s="9"/>
      <c r="J886" s="10"/>
      <c r="K886" s="11"/>
      <c r="L886" s="11"/>
      <c r="M886" s="11"/>
      <c r="N886" s="11"/>
      <c r="Q886" s="38"/>
      <c r="R886" s="38"/>
      <c r="AMI886"/>
      <c r="AMJ886"/>
    </row>
    <row r="887" spans="2:1024" s="36" customFormat="1" x14ac:dyDescent="0.25">
      <c r="B887" s="5"/>
      <c r="C887" s="5"/>
      <c r="D887" s="5"/>
      <c r="E887" s="6"/>
      <c r="F887" s="5"/>
      <c r="G887" s="7"/>
      <c r="H887" s="8"/>
      <c r="I887" s="9"/>
      <c r="J887" s="10"/>
      <c r="K887" s="11"/>
      <c r="L887" s="11"/>
      <c r="M887" s="11"/>
      <c r="N887" s="11"/>
      <c r="Q887" s="38"/>
      <c r="R887" s="38"/>
      <c r="AMI887"/>
      <c r="AMJ887"/>
    </row>
    <row r="888" spans="2:1024" s="36" customFormat="1" x14ac:dyDescent="0.25">
      <c r="B888" s="5"/>
      <c r="C888" s="5"/>
      <c r="D888" s="5"/>
      <c r="E888" s="6"/>
      <c r="F888" s="5"/>
      <c r="G888" s="7"/>
      <c r="H888" s="8"/>
      <c r="I888" s="9"/>
      <c r="J888" s="10"/>
      <c r="K888" s="11"/>
      <c r="L888" s="11"/>
      <c r="M888" s="11"/>
      <c r="N888" s="11"/>
      <c r="Q888" s="38"/>
      <c r="R888" s="38"/>
      <c r="AMI888"/>
      <c r="AMJ888"/>
    </row>
    <row r="889" spans="2:1024" s="36" customFormat="1" x14ac:dyDescent="0.25">
      <c r="B889" s="5"/>
      <c r="C889" s="5"/>
      <c r="D889" s="5"/>
      <c r="E889" s="6"/>
      <c r="F889" s="5"/>
      <c r="G889" s="7"/>
      <c r="H889" s="8"/>
      <c r="I889" s="9"/>
      <c r="J889" s="10"/>
      <c r="K889" s="11"/>
      <c r="L889" s="11"/>
      <c r="M889" s="11"/>
      <c r="N889" s="11"/>
      <c r="Q889" s="38"/>
      <c r="R889" s="38"/>
      <c r="AMI889"/>
      <c r="AMJ889"/>
    </row>
    <row r="890" spans="2:1024" s="36" customFormat="1" x14ac:dyDescent="0.25">
      <c r="B890" s="5"/>
      <c r="C890" s="5"/>
      <c r="D890" s="5"/>
      <c r="E890" s="6"/>
      <c r="F890" s="5"/>
      <c r="G890" s="7"/>
      <c r="H890" s="8"/>
      <c r="I890" s="9"/>
      <c r="J890" s="10"/>
      <c r="K890" s="11"/>
      <c r="L890" s="11"/>
      <c r="M890" s="11"/>
      <c r="N890" s="11"/>
      <c r="Q890" s="38"/>
      <c r="R890" s="38"/>
      <c r="AMI890"/>
      <c r="AMJ890"/>
    </row>
    <row r="891" spans="2:1024" s="36" customFormat="1" x14ac:dyDescent="0.25">
      <c r="B891" s="5"/>
      <c r="C891" s="5"/>
      <c r="D891" s="5"/>
      <c r="E891" s="6"/>
      <c r="F891" s="5"/>
      <c r="G891" s="7"/>
      <c r="H891" s="8"/>
      <c r="I891" s="9"/>
      <c r="J891" s="10"/>
      <c r="K891" s="11"/>
      <c r="L891" s="11"/>
      <c r="M891" s="11"/>
      <c r="N891" s="11"/>
      <c r="Q891" s="38"/>
      <c r="R891" s="38"/>
      <c r="AMI891"/>
      <c r="AMJ891"/>
    </row>
    <row r="892" spans="2:1024" s="36" customFormat="1" x14ac:dyDescent="0.25">
      <c r="B892" s="5"/>
      <c r="C892" s="5"/>
      <c r="D892" s="5"/>
      <c r="E892" s="6"/>
      <c r="F892" s="5"/>
      <c r="G892" s="7"/>
      <c r="H892" s="8"/>
      <c r="I892" s="9"/>
      <c r="J892" s="10"/>
      <c r="K892" s="11"/>
      <c r="L892" s="11"/>
      <c r="M892" s="11"/>
      <c r="N892" s="11"/>
      <c r="Q892" s="38"/>
      <c r="R892" s="38"/>
      <c r="AMI892"/>
      <c r="AMJ892"/>
    </row>
    <row r="893" spans="2:1024" s="36" customFormat="1" x14ac:dyDescent="0.25">
      <c r="B893" s="5"/>
      <c r="C893" s="5"/>
      <c r="D893" s="5"/>
      <c r="E893" s="6"/>
      <c r="F893" s="5"/>
      <c r="G893" s="7"/>
      <c r="H893" s="8"/>
      <c r="I893" s="9"/>
      <c r="J893" s="10"/>
      <c r="K893" s="11"/>
      <c r="L893" s="11"/>
      <c r="M893" s="11"/>
      <c r="N893" s="11"/>
      <c r="Q893" s="38"/>
      <c r="R893" s="38"/>
      <c r="AMI893"/>
      <c r="AMJ893"/>
    </row>
    <row r="894" spans="2:1024" s="36" customFormat="1" x14ac:dyDescent="0.25">
      <c r="B894" s="5"/>
      <c r="C894" s="5"/>
      <c r="D894" s="5"/>
      <c r="E894" s="6"/>
      <c r="F894" s="5"/>
      <c r="G894" s="7"/>
      <c r="H894" s="8"/>
      <c r="I894" s="9"/>
      <c r="J894" s="10"/>
      <c r="K894" s="11"/>
      <c r="L894" s="11"/>
      <c r="M894" s="11"/>
      <c r="N894" s="11"/>
      <c r="Q894" s="38"/>
      <c r="R894" s="38"/>
      <c r="AMI894"/>
      <c r="AMJ894"/>
    </row>
    <row r="895" spans="2:1024" s="36" customFormat="1" x14ac:dyDescent="0.25">
      <c r="B895" s="5"/>
      <c r="C895" s="5"/>
      <c r="D895" s="5"/>
      <c r="E895" s="6"/>
      <c r="F895" s="5"/>
      <c r="G895" s="7"/>
      <c r="H895" s="8"/>
      <c r="I895" s="9"/>
      <c r="J895" s="10"/>
      <c r="K895" s="11"/>
      <c r="L895" s="11"/>
      <c r="M895" s="11"/>
      <c r="N895" s="11"/>
      <c r="Q895" s="38"/>
      <c r="R895" s="38"/>
      <c r="AMI895"/>
      <c r="AMJ895"/>
    </row>
    <row r="896" spans="2:1024" s="36" customFormat="1" x14ac:dyDescent="0.25">
      <c r="B896" s="5"/>
      <c r="C896" s="5"/>
      <c r="D896" s="5"/>
      <c r="E896" s="6"/>
      <c r="F896" s="5"/>
      <c r="G896" s="7"/>
      <c r="H896" s="8"/>
      <c r="I896" s="9"/>
      <c r="J896" s="10"/>
      <c r="K896" s="11"/>
      <c r="L896" s="11"/>
      <c r="M896" s="11"/>
      <c r="N896" s="11"/>
      <c r="Q896" s="38"/>
      <c r="R896" s="38"/>
      <c r="AMI896"/>
      <c r="AMJ896"/>
    </row>
    <row r="897" spans="2:1024" s="36" customFormat="1" x14ac:dyDescent="0.25">
      <c r="B897" s="5"/>
      <c r="C897" s="5"/>
      <c r="D897" s="5"/>
      <c r="E897" s="6"/>
      <c r="F897" s="5"/>
      <c r="G897" s="7"/>
      <c r="H897" s="8"/>
      <c r="I897" s="9"/>
      <c r="J897" s="10"/>
      <c r="K897" s="11"/>
      <c r="L897" s="11"/>
      <c r="M897" s="11"/>
      <c r="N897" s="11"/>
      <c r="Q897" s="38"/>
      <c r="R897" s="38"/>
      <c r="AMI897"/>
      <c r="AMJ897"/>
    </row>
    <row r="898" spans="2:1024" s="36" customFormat="1" x14ac:dyDescent="0.25">
      <c r="B898" s="5"/>
      <c r="C898" s="5"/>
      <c r="D898" s="5"/>
      <c r="E898" s="6"/>
      <c r="F898" s="5"/>
      <c r="G898" s="7"/>
      <c r="H898" s="8"/>
      <c r="I898" s="9"/>
      <c r="J898" s="10"/>
      <c r="K898" s="11"/>
      <c r="L898" s="11"/>
      <c r="M898" s="11"/>
      <c r="N898" s="11"/>
      <c r="Q898" s="38"/>
      <c r="R898" s="38"/>
      <c r="AMI898"/>
      <c r="AMJ898"/>
    </row>
    <row r="899" spans="2:1024" s="36" customFormat="1" x14ac:dyDescent="0.25">
      <c r="B899" s="5"/>
      <c r="C899" s="5"/>
      <c r="D899" s="5"/>
      <c r="E899" s="6"/>
      <c r="F899" s="5"/>
      <c r="G899" s="7"/>
      <c r="H899" s="8"/>
      <c r="I899" s="9"/>
      <c r="J899" s="10"/>
      <c r="K899" s="11"/>
      <c r="L899" s="11"/>
      <c r="M899" s="11"/>
      <c r="N899" s="11"/>
      <c r="Q899" s="38"/>
      <c r="R899" s="38"/>
      <c r="AMI899"/>
      <c r="AMJ899"/>
    </row>
    <row r="900" spans="2:1024" s="36" customFormat="1" x14ac:dyDescent="0.25">
      <c r="B900" s="5"/>
      <c r="C900" s="5"/>
      <c r="D900" s="5"/>
      <c r="E900" s="6"/>
      <c r="F900" s="5"/>
      <c r="G900" s="7"/>
      <c r="H900" s="8"/>
      <c r="I900" s="9"/>
      <c r="J900" s="10"/>
      <c r="K900" s="11"/>
      <c r="L900" s="11"/>
      <c r="M900" s="11"/>
      <c r="N900" s="11"/>
      <c r="Q900" s="38"/>
      <c r="R900" s="38"/>
      <c r="AMI900"/>
      <c r="AMJ900"/>
    </row>
    <row r="901" spans="2:1024" s="36" customFormat="1" x14ac:dyDescent="0.25">
      <c r="B901" s="5"/>
      <c r="C901" s="5"/>
      <c r="D901" s="5"/>
      <c r="E901" s="6"/>
      <c r="F901" s="5"/>
      <c r="G901" s="7"/>
      <c r="H901" s="8"/>
      <c r="I901" s="9"/>
      <c r="J901" s="10"/>
      <c r="K901" s="11"/>
      <c r="L901" s="11"/>
      <c r="M901" s="11"/>
      <c r="N901" s="11"/>
      <c r="Q901" s="38"/>
      <c r="R901" s="38"/>
      <c r="AMI901"/>
      <c r="AMJ901"/>
    </row>
    <row r="902" spans="2:1024" s="36" customFormat="1" x14ac:dyDescent="0.25">
      <c r="B902" s="5"/>
      <c r="C902" s="5"/>
      <c r="D902" s="5"/>
      <c r="E902" s="6"/>
      <c r="F902" s="5"/>
      <c r="G902" s="7"/>
      <c r="H902" s="8"/>
      <c r="I902" s="9"/>
      <c r="J902" s="10"/>
      <c r="K902" s="11"/>
      <c r="L902" s="11"/>
      <c r="M902" s="11"/>
      <c r="N902" s="11"/>
      <c r="Q902" s="38"/>
      <c r="R902" s="38"/>
      <c r="AMI902"/>
      <c r="AMJ902"/>
    </row>
    <row r="903" spans="2:1024" s="36" customFormat="1" x14ac:dyDescent="0.25">
      <c r="B903" s="5"/>
      <c r="C903" s="5"/>
      <c r="D903" s="5"/>
      <c r="E903" s="6"/>
      <c r="F903" s="5"/>
      <c r="G903" s="7"/>
      <c r="H903" s="8"/>
      <c r="I903" s="9"/>
      <c r="J903" s="10"/>
      <c r="K903" s="11"/>
      <c r="L903" s="11"/>
      <c r="M903" s="11"/>
      <c r="N903" s="11"/>
      <c r="Q903" s="38"/>
      <c r="R903" s="38"/>
      <c r="AMI903"/>
      <c r="AMJ903"/>
    </row>
    <row r="904" spans="2:1024" s="36" customFormat="1" x14ac:dyDescent="0.25">
      <c r="B904" s="5"/>
      <c r="C904" s="5"/>
      <c r="D904" s="5"/>
      <c r="E904" s="6"/>
      <c r="F904" s="5"/>
      <c r="G904" s="7"/>
      <c r="H904" s="8"/>
      <c r="I904" s="9"/>
      <c r="J904" s="10"/>
      <c r="K904" s="11"/>
      <c r="L904" s="11"/>
      <c r="M904" s="11"/>
      <c r="N904" s="11"/>
      <c r="Q904" s="38"/>
      <c r="R904" s="38"/>
      <c r="AMI904"/>
      <c r="AMJ904"/>
    </row>
    <row r="905" spans="2:1024" s="36" customFormat="1" x14ac:dyDescent="0.25">
      <c r="B905" s="5"/>
      <c r="C905" s="5"/>
      <c r="D905" s="5"/>
      <c r="E905" s="6"/>
      <c r="F905" s="5"/>
      <c r="G905" s="7"/>
      <c r="H905" s="8"/>
      <c r="I905" s="9"/>
      <c r="J905" s="10"/>
      <c r="K905" s="11"/>
      <c r="L905" s="11"/>
      <c r="M905" s="11"/>
      <c r="N905" s="11"/>
      <c r="Q905" s="38"/>
      <c r="R905" s="38"/>
      <c r="AMI905"/>
      <c r="AMJ905"/>
    </row>
    <row r="906" spans="2:1024" s="36" customFormat="1" x14ac:dyDescent="0.25">
      <c r="B906" s="5"/>
      <c r="C906" s="5"/>
      <c r="D906" s="5"/>
      <c r="E906" s="6"/>
      <c r="F906" s="5"/>
      <c r="G906" s="7"/>
      <c r="H906" s="8"/>
      <c r="I906" s="9"/>
      <c r="J906" s="10"/>
      <c r="K906" s="11"/>
      <c r="L906" s="11"/>
      <c r="M906" s="11"/>
      <c r="N906" s="11"/>
      <c r="Q906" s="38"/>
      <c r="R906" s="38"/>
      <c r="AMI906"/>
      <c r="AMJ906"/>
    </row>
    <row r="907" spans="2:1024" s="36" customFormat="1" x14ac:dyDescent="0.25">
      <c r="B907" s="5"/>
      <c r="C907" s="5"/>
      <c r="D907" s="5"/>
      <c r="E907" s="6"/>
      <c r="F907" s="5"/>
      <c r="G907" s="7"/>
      <c r="H907" s="8"/>
      <c r="I907" s="9"/>
      <c r="J907" s="10"/>
      <c r="K907" s="11"/>
      <c r="L907" s="11"/>
      <c r="M907" s="11"/>
      <c r="N907" s="11"/>
      <c r="Q907" s="38"/>
      <c r="R907" s="38"/>
      <c r="AMI907"/>
      <c r="AMJ907"/>
    </row>
    <row r="908" spans="2:1024" s="36" customFormat="1" x14ac:dyDescent="0.25">
      <c r="B908" s="5"/>
      <c r="C908" s="5"/>
      <c r="D908" s="5"/>
      <c r="E908" s="6"/>
      <c r="F908" s="5"/>
      <c r="G908" s="7"/>
      <c r="H908" s="8"/>
      <c r="I908" s="9"/>
      <c r="J908" s="10"/>
      <c r="K908" s="11"/>
      <c r="L908" s="11"/>
      <c r="M908" s="11"/>
      <c r="N908" s="11"/>
      <c r="Q908" s="38"/>
      <c r="R908" s="38"/>
      <c r="AMI908"/>
      <c r="AMJ908"/>
    </row>
    <row r="909" spans="2:1024" s="36" customFormat="1" x14ac:dyDescent="0.25">
      <c r="B909" s="5"/>
      <c r="C909" s="5"/>
      <c r="D909" s="5"/>
      <c r="E909" s="6"/>
      <c r="F909" s="5"/>
      <c r="G909" s="7"/>
      <c r="H909" s="8"/>
      <c r="I909" s="9"/>
      <c r="J909" s="10"/>
      <c r="K909" s="11"/>
      <c r="L909" s="11"/>
      <c r="M909" s="11"/>
      <c r="N909" s="11"/>
      <c r="Q909" s="38"/>
      <c r="R909" s="38"/>
      <c r="AMI909"/>
      <c r="AMJ909"/>
    </row>
    <row r="910" spans="2:1024" s="36" customFormat="1" x14ac:dyDescent="0.25">
      <c r="B910" s="5"/>
      <c r="C910" s="5"/>
      <c r="D910" s="5"/>
      <c r="E910" s="6"/>
      <c r="F910" s="5"/>
      <c r="G910" s="7"/>
      <c r="H910" s="8"/>
      <c r="I910" s="9"/>
      <c r="J910" s="10"/>
      <c r="K910" s="11"/>
      <c r="L910" s="11"/>
      <c r="M910" s="11"/>
      <c r="N910" s="11"/>
      <c r="Q910" s="38"/>
      <c r="R910" s="38"/>
      <c r="AMI910"/>
      <c r="AMJ910"/>
    </row>
    <row r="911" spans="2:1024" s="36" customFormat="1" x14ac:dyDescent="0.25">
      <c r="B911" s="5"/>
      <c r="C911" s="5"/>
      <c r="D911" s="5"/>
      <c r="E911" s="6"/>
      <c r="F911" s="5"/>
      <c r="G911" s="7"/>
      <c r="H911" s="8"/>
      <c r="I911" s="9"/>
      <c r="J911" s="10"/>
      <c r="K911" s="11"/>
      <c r="L911" s="11"/>
      <c r="M911" s="11"/>
      <c r="N911" s="11"/>
      <c r="Q911" s="38"/>
      <c r="R911" s="38"/>
      <c r="AMI911"/>
      <c r="AMJ911"/>
    </row>
    <row r="912" spans="2:1024" s="36" customFormat="1" x14ac:dyDescent="0.25">
      <c r="B912" s="5"/>
      <c r="C912" s="5"/>
      <c r="D912" s="5"/>
      <c r="E912" s="6"/>
      <c r="F912" s="5"/>
      <c r="G912" s="7"/>
      <c r="H912" s="8"/>
      <c r="I912" s="9"/>
      <c r="J912" s="10"/>
      <c r="K912" s="11"/>
      <c r="L912" s="11"/>
      <c r="M912" s="11"/>
      <c r="N912" s="11"/>
      <c r="Q912" s="38"/>
      <c r="R912" s="38"/>
      <c r="AMI912"/>
      <c r="AMJ912"/>
    </row>
    <row r="913" spans="2:1024" s="36" customFormat="1" x14ac:dyDescent="0.25">
      <c r="B913" s="5"/>
      <c r="C913" s="5"/>
      <c r="D913" s="5"/>
      <c r="E913" s="6"/>
      <c r="F913" s="5"/>
      <c r="G913" s="7"/>
      <c r="H913" s="8"/>
      <c r="I913" s="9"/>
      <c r="J913" s="10"/>
      <c r="K913" s="11"/>
      <c r="L913" s="11"/>
      <c r="M913" s="11"/>
      <c r="N913" s="11"/>
      <c r="Q913" s="38"/>
      <c r="R913" s="38"/>
      <c r="AMI913"/>
      <c r="AMJ913"/>
    </row>
    <row r="914" spans="2:1024" s="36" customFormat="1" x14ac:dyDescent="0.25">
      <c r="B914" s="5"/>
      <c r="C914" s="5"/>
      <c r="D914" s="5"/>
      <c r="E914" s="6"/>
      <c r="F914" s="5"/>
      <c r="G914" s="7"/>
      <c r="H914" s="8"/>
      <c r="I914" s="9"/>
      <c r="J914" s="10"/>
      <c r="K914" s="11"/>
      <c r="L914" s="11"/>
      <c r="M914" s="11"/>
      <c r="N914" s="11"/>
      <c r="Q914" s="38"/>
      <c r="R914" s="38"/>
      <c r="AMI914"/>
      <c r="AMJ914"/>
    </row>
    <row r="915" spans="2:1024" s="36" customFormat="1" x14ac:dyDescent="0.25">
      <c r="B915" s="5"/>
      <c r="C915" s="5"/>
      <c r="D915" s="5"/>
      <c r="E915" s="6"/>
      <c r="F915" s="5"/>
      <c r="G915" s="7"/>
      <c r="H915" s="8"/>
      <c r="I915" s="9"/>
      <c r="J915" s="10"/>
      <c r="K915" s="11"/>
      <c r="L915" s="11"/>
      <c r="M915" s="11"/>
      <c r="N915" s="11"/>
      <c r="Q915" s="38"/>
      <c r="R915" s="38"/>
      <c r="AMI915"/>
      <c r="AMJ915"/>
    </row>
    <row r="916" spans="2:1024" s="36" customFormat="1" x14ac:dyDescent="0.25">
      <c r="B916" s="5"/>
      <c r="C916" s="5"/>
      <c r="D916" s="5"/>
      <c r="E916" s="6"/>
      <c r="F916" s="5"/>
      <c r="G916" s="7"/>
      <c r="H916" s="8"/>
      <c r="I916" s="9"/>
      <c r="J916" s="10"/>
      <c r="K916" s="11"/>
      <c r="L916" s="11"/>
      <c r="M916" s="11"/>
      <c r="N916" s="11"/>
      <c r="Q916" s="38"/>
      <c r="R916" s="38"/>
      <c r="AMI916"/>
      <c r="AMJ916"/>
    </row>
    <row r="917" spans="2:1024" s="36" customFormat="1" x14ac:dyDescent="0.25">
      <c r="B917" s="5"/>
      <c r="C917" s="5"/>
      <c r="D917" s="5"/>
      <c r="E917" s="6"/>
      <c r="F917" s="5"/>
      <c r="G917" s="7"/>
      <c r="H917" s="8"/>
      <c r="I917" s="9"/>
      <c r="J917" s="10"/>
      <c r="K917" s="11"/>
      <c r="L917" s="11"/>
      <c r="M917" s="11"/>
      <c r="N917" s="11"/>
      <c r="Q917" s="38"/>
      <c r="R917" s="38"/>
      <c r="AMI917"/>
      <c r="AMJ917"/>
    </row>
    <row r="918" spans="2:1024" s="36" customFormat="1" x14ac:dyDescent="0.25">
      <c r="B918" s="5"/>
      <c r="C918" s="5"/>
      <c r="D918" s="5"/>
      <c r="E918" s="6"/>
      <c r="F918" s="5"/>
      <c r="G918" s="7"/>
      <c r="H918" s="8"/>
      <c r="I918" s="9"/>
      <c r="J918" s="10"/>
      <c r="K918" s="11"/>
      <c r="L918" s="11"/>
      <c r="M918" s="11"/>
      <c r="N918" s="11"/>
      <c r="Q918" s="38"/>
      <c r="R918" s="38"/>
      <c r="AMI918"/>
      <c r="AMJ918"/>
    </row>
    <row r="919" spans="2:1024" s="36" customFormat="1" x14ac:dyDescent="0.25">
      <c r="B919" s="5"/>
      <c r="C919" s="5"/>
      <c r="D919" s="5"/>
      <c r="E919" s="6"/>
      <c r="F919" s="5"/>
      <c r="G919" s="7"/>
      <c r="H919" s="8"/>
      <c r="I919" s="9"/>
      <c r="J919" s="10"/>
      <c r="K919" s="11"/>
      <c r="L919" s="11"/>
      <c r="M919" s="11"/>
      <c r="N919" s="11"/>
      <c r="Q919" s="38"/>
      <c r="R919" s="38"/>
      <c r="AMI919"/>
      <c r="AMJ919"/>
    </row>
    <row r="920" spans="2:1024" s="36" customFormat="1" x14ac:dyDescent="0.25">
      <c r="B920" s="5"/>
      <c r="C920" s="5"/>
      <c r="D920" s="5"/>
      <c r="E920" s="6"/>
      <c r="F920" s="5"/>
      <c r="G920" s="7"/>
      <c r="H920" s="8"/>
      <c r="I920" s="9"/>
      <c r="J920" s="10"/>
      <c r="K920" s="11"/>
      <c r="L920" s="11"/>
      <c r="M920" s="11"/>
      <c r="N920" s="11"/>
      <c r="Q920" s="38"/>
      <c r="R920" s="38"/>
      <c r="AMI920"/>
      <c r="AMJ920"/>
    </row>
    <row r="921" spans="2:1024" s="36" customFormat="1" x14ac:dyDescent="0.25">
      <c r="B921" s="5"/>
      <c r="C921" s="5"/>
      <c r="D921" s="5"/>
      <c r="E921" s="6"/>
      <c r="F921" s="5"/>
      <c r="G921" s="7"/>
      <c r="H921" s="8"/>
      <c r="I921" s="9"/>
      <c r="J921" s="10"/>
      <c r="K921" s="11"/>
      <c r="L921" s="11"/>
      <c r="M921" s="11"/>
      <c r="N921" s="11"/>
      <c r="Q921" s="38"/>
      <c r="R921" s="38"/>
      <c r="AMI921"/>
      <c r="AMJ921"/>
    </row>
    <row r="922" spans="2:1024" s="36" customFormat="1" x14ac:dyDescent="0.25">
      <c r="B922" s="5"/>
      <c r="C922" s="5"/>
      <c r="D922" s="5"/>
      <c r="E922" s="6"/>
      <c r="F922" s="5"/>
      <c r="G922" s="7"/>
      <c r="H922" s="8"/>
      <c r="I922" s="9"/>
      <c r="J922" s="10"/>
      <c r="K922" s="11"/>
      <c r="L922" s="11"/>
      <c r="M922" s="11"/>
      <c r="N922" s="11"/>
      <c r="Q922" s="38"/>
      <c r="R922" s="38"/>
      <c r="AMI922"/>
      <c r="AMJ922"/>
    </row>
    <row r="923" spans="2:1024" s="36" customFormat="1" x14ac:dyDescent="0.25">
      <c r="B923" s="5"/>
      <c r="C923" s="5"/>
      <c r="D923" s="5"/>
      <c r="E923" s="6"/>
      <c r="F923" s="5"/>
      <c r="G923" s="7"/>
      <c r="H923" s="8"/>
      <c r="I923" s="9"/>
      <c r="J923" s="10"/>
      <c r="K923" s="11"/>
      <c r="L923" s="11"/>
      <c r="M923" s="11"/>
      <c r="N923" s="11"/>
      <c r="Q923" s="38"/>
      <c r="R923" s="38"/>
      <c r="AMI923"/>
      <c r="AMJ923"/>
    </row>
    <row r="924" spans="2:1024" s="36" customFormat="1" x14ac:dyDescent="0.25">
      <c r="B924" s="5"/>
      <c r="C924" s="5"/>
      <c r="D924" s="5"/>
      <c r="E924" s="6"/>
      <c r="F924" s="5"/>
      <c r="G924" s="7"/>
      <c r="H924" s="8"/>
      <c r="I924" s="9"/>
      <c r="J924" s="10"/>
      <c r="K924" s="11"/>
      <c r="L924" s="11"/>
      <c r="M924" s="11"/>
      <c r="N924" s="11"/>
      <c r="Q924" s="38"/>
      <c r="R924" s="38"/>
      <c r="AMI924"/>
      <c r="AMJ924"/>
    </row>
    <row r="925" spans="2:1024" s="36" customFormat="1" x14ac:dyDescent="0.25">
      <c r="B925" s="5"/>
      <c r="C925" s="5"/>
      <c r="D925" s="5"/>
      <c r="E925" s="6"/>
      <c r="F925" s="5"/>
      <c r="G925" s="7"/>
      <c r="H925" s="8"/>
      <c r="I925" s="9"/>
      <c r="J925" s="10"/>
      <c r="K925" s="11"/>
      <c r="L925" s="11"/>
      <c r="M925" s="11"/>
      <c r="N925" s="11"/>
      <c r="Q925" s="38"/>
      <c r="R925" s="38"/>
      <c r="AMI925"/>
      <c r="AMJ925"/>
    </row>
    <row r="926" spans="2:1024" s="36" customFormat="1" x14ac:dyDescent="0.25">
      <c r="B926" s="5"/>
      <c r="C926" s="5"/>
      <c r="D926" s="5"/>
      <c r="E926" s="6"/>
      <c r="F926" s="5"/>
      <c r="G926" s="7"/>
      <c r="H926" s="8"/>
      <c r="I926" s="9"/>
      <c r="J926" s="10"/>
      <c r="K926" s="11"/>
      <c r="L926" s="11"/>
      <c r="M926" s="11"/>
      <c r="N926" s="11"/>
      <c r="Q926" s="38"/>
      <c r="R926" s="38"/>
      <c r="AMI926"/>
      <c r="AMJ926"/>
    </row>
    <row r="927" spans="2:1024" s="36" customFormat="1" x14ac:dyDescent="0.25">
      <c r="B927" s="5"/>
      <c r="C927" s="5"/>
      <c r="D927" s="5"/>
      <c r="E927" s="6"/>
      <c r="F927" s="5"/>
      <c r="G927" s="7"/>
      <c r="H927" s="8"/>
      <c r="I927" s="9"/>
      <c r="J927" s="10"/>
      <c r="K927" s="11"/>
      <c r="L927" s="11"/>
      <c r="M927" s="11"/>
      <c r="N927" s="11"/>
      <c r="Q927" s="38"/>
      <c r="R927" s="38"/>
      <c r="AMI927"/>
      <c r="AMJ927"/>
    </row>
    <row r="928" spans="2:1024" s="36" customFormat="1" x14ac:dyDescent="0.25">
      <c r="B928" s="5"/>
      <c r="C928" s="5"/>
      <c r="D928" s="5"/>
      <c r="E928" s="6"/>
      <c r="F928" s="5"/>
      <c r="G928" s="7"/>
      <c r="H928" s="8"/>
      <c r="I928" s="9"/>
      <c r="J928" s="10"/>
      <c r="K928" s="11"/>
      <c r="L928" s="11"/>
      <c r="M928" s="11"/>
      <c r="N928" s="11"/>
      <c r="Q928" s="38"/>
      <c r="R928" s="38"/>
      <c r="AMI928"/>
      <c r="AMJ928"/>
    </row>
    <row r="929" spans="2:1024" s="36" customFormat="1" x14ac:dyDescent="0.25">
      <c r="B929" s="5"/>
      <c r="C929" s="5"/>
      <c r="D929" s="5"/>
      <c r="E929" s="6"/>
      <c r="F929" s="5"/>
      <c r="G929" s="7"/>
      <c r="H929" s="8"/>
      <c r="I929" s="9"/>
      <c r="J929" s="10"/>
      <c r="K929" s="11"/>
      <c r="L929" s="11"/>
      <c r="M929" s="11"/>
      <c r="N929" s="11"/>
      <c r="Q929" s="38"/>
      <c r="R929" s="38"/>
      <c r="AMI929"/>
      <c r="AMJ929"/>
    </row>
    <row r="930" spans="2:1024" s="36" customFormat="1" x14ac:dyDescent="0.25">
      <c r="B930" s="5"/>
      <c r="C930" s="5"/>
      <c r="D930" s="5"/>
      <c r="E930" s="6"/>
      <c r="F930" s="5"/>
      <c r="G930" s="7"/>
      <c r="H930" s="8"/>
      <c r="I930" s="9"/>
      <c r="J930" s="10"/>
      <c r="K930" s="11"/>
      <c r="L930" s="11"/>
      <c r="M930" s="11"/>
      <c r="N930" s="11"/>
      <c r="Q930" s="38"/>
      <c r="R930" s="38"/>
      <c r="AMI930"/>
      <c r="AMJ930"/>
    </row>
    <row r="931" spans="2:1024" s="36" customFormat="1" x14ac:dyDescent="0.25">
      <c r="B931" s="5"/>
      <c r="C931" s="5"/>
      <c r="D931" s="5"/>
      <c r="E931" s="6"/>
      <c r="F931" s="5"/>
      <c r="G931" s="7"/>
      <c r="H931" s="8"/>
      <c r="I931" s="9"/>
      <c r="J931" s="10"/>
      <c r="K931" s="11"/>
      <c r="L931" s="11"/>
      <c r="M931" s="11"/>
      <c r="N931" s="11"/>
      <c r="Q931" s="38"/>
      <c r="R931" s="38"/>
      <c r="AMI931"/>
      <c r="AMJ931"/>
    </row>
    <row r="932" spans="2:1024" s="36" customFormat="1" x14ac:dyDescent="0.25">
      <c r="B932" s="5"/>
      <c r="C932" s="5"/>
      <c r="D932" s="5"/>
      <c r="E932" s="6"/>
      <c r="F932" s="5"/>
      <c r="G932" s="7"/>
      <c r="H932" s="8"/>
      <c r="I932" s="9"/>
      <c r="J932" s="10"/>
      <c r="K932" s="11"/>
      <c r="L932" s="11"/>
      <c r="M932" s="11"/>
      <c r="N932" s="11"/>
      <c r="Q932" s="38"/>
      <c r="R932" s="38"/>
      <c r="AMI932"/>
      <c r="AMJ932"/>
    </row>
    <row r="933" spans="2:1024" s="36" customFormat="1" x14ac:dyDescent="0.25">
      <c r="B933" s="5"/>
      <c r="C933" s="5"/>
      <c r="D933" s="5"/>
      <c r="E933" s="6"/>
      <c r="F933" s="5"/>
      <c r="G933" s="7"/>
      <c r="H933" s="8"/>
      <c r="I933" s="9"/>
      <c r="J933" s="10"/>
      <c r="K933" s="11"/>
      <c r="L933" s="11"/>
      <c r="M933" s="11"/>
      <c r="N933" s="11"/>
      <c r="Q933" s="38"/>
      <c r="R933" s="38"/>
      <c r="AMI933"/>
      <c r="AMJ933"/>
    </row>
    <row r="934" spans="2:1024" s="36" customFormat="1" x14ac:dyDescent="0.25">
      <c r="B934" s="5"/>
      <c r="C934" s="5"/>
      <c r="D934" s="5"/>
      <c r="E934" s="6"/>
      <c r="F934" s="5"/>
      <c r="G934" s="7"/>
      <c r="H934" s="8"/>
      <c r="I934" s="9"/>
      <c r="J934" s="10"/>
      <c r="K934" s="11"/>
      <c r="L934" s="11"/>
      <c r="M934" s="11"/>
      <c r="N934" s="11"/>
      <c r="Q934" s="38"/>
      <c r="R934" s="38"/>
      <c r="AMI934"/>
      <c r="AMJ934"/>
    </row>
    <row r="935" spans="2:1024" s="36" customFormat="1" x14ac:dyDescent="0.25">
      <c r="B935" s="5"/>
      <c r="C935" s="5"/>
      <c r="D935" s="5"/>
      <c r="E935" s="6"/>
      <c r="F935" s="5"/>
      <c r="G935" s="7"/>
      <c r="H935" s="8"/>
      <c r="I935" s="9"/>
      <c r="J935" s="10"/>
      <c r="K935" s="11"/>
      <c r="L935" s="11"/>
      <c r="M935" s="11"/>
      <c r="N935" s="11"/>
      <c r="Q935" s="38"/>
      <c r="R935" s="38"/>
      <c r="AMI935"/>
      <c r="AMJ935"/>
    </row>
    <row r="936" spans="2:1024" s="36" customFormat="1" x14ac:dyDescent="0.25">
      <c r="B936" s="5"/>
      <c r="C936" s="5"/>
      <c r="D936" s="5"/>
      <c r="E936" s="6"/>
      <c r="F936" s="5"/>
      <c r="G936" s="7"/>
      <c r="H936" s="8"/>
      <c r="I936" s="9"/>
      <c r="J936" s="10"/>
      <c r="K936" s="11"/>
      <c r="L936" s="11"/>
      <c r="M936" s="11"/>
      <c r="N936" s="11"/>
      <c r="Q936" s="38"/>
      <c r="R936" s="38"/>
      <c r="AMI936"/>
      <c r="AMJ936"/>
    </row>
    <row r="937" spans="2:1024" s="36" customFormat="1" x14ac:dyDescent="0.25">
      <c r="B937" s="5"/>
      <c r="C937" s="5"/>
      <c r="D937" s="5"/>
      <c r="E937" s="6"/>
      <c r="F937" s="5"/>
      <c r="G937" s="7"/>
      <c r="H937" s="8"/>
      <c r="I937" s="9"/>
      <c r="J937" s="10"/>
      <c r="K937" s="11"/>
      <c r="L937" s="11"/>
      <c r="M937" s="11"/>
      <c r="N937" s="11"/>
      <c r="Q937" s="38"/>
      <c r="R937" s="38"/>
      <c r="AMI937"/>
      <c r="AMJ937"/>
    </row>
    <row r="938" spans="2:1024" s="36" customFormat="1" x14ac:dyDescent="0.25">
      <c r="B938" s="5"/>
      <c r="C938" s="5"/>
      <c r="D938" s="5"/>
      <c r="E938" s="6"/>
      <c r="F938" s="5"/>
      <c r="G938" s="7"/>
      <c r="H938" s="8"/>
      <c r="I938" s="9"/>
      <c r="J938" s="10"/>
      <c r="K938" s="11"/>
      <c r="L938" s="11"/>
      <c r="M938" s="11"/>
      <c r="N938" s="11"/>
      <c r="Q938" s="38"/>
      <c r="R938" s="38"/>
      <c r="AMI938"/>
      <c r="AMJ938"/>
    </row>
    <row r="939" spans="2:1024" s="36" customFormat="1" x14ac:dyDescent="0.25">
      <c r="B939" s="5"/>
      <c r="C939" s="5"/>
      <c r="D939" s="5"/>
      <c r="E939" s="6"/>
      <c r="F939" s="5"/>
      <c r="G939" s="7"/>
      <c r="H939" s="8"/>
      <c r="I939" s="9"/>
      <c r="J939" s="10"/>
      <c r="K939" s="11"/>
      <c r="L939" s="11"/>
      <c r="M939" s="11"/>
      <c r="N939" s="11"/>
      <c r="Q939" s="38"/>
      <c r="R939" s="38"/>
      <c r="AMI939"/>
      <c r="AMJ939"/>
    </row>
    <row r="940" spans="2:1024" s="36" customFormat="1" x14ac:dyDescent="0.25">
      <c r="B940" s="5"/>
      <c r="C940" s="5"/>
      <c r="D940" s="5"/>
      <c r="E940" s="6"/>
      <c r="F940" s="5"/>
      <c r="G940" s="7"/>
      <c r="H940" s="8"/>
      <c r="I940" s="9"/>
      <c r="J940" s="10"/>
      <c r="K940" s="11"/>
      <c r="L940" s="11"/>
      <c r="M940" s="11"/>
      <c r="N940" s="11"/>
      <c r="Q940" s="38"/>
      <c r="R940" s="38"/>
      <c r="AMI940"/>
      <c r="AMJ940"/>
    </row>
    <row r="941" spans="2:1024" s="36" customFormat="1" x14ac:dyDescent="0.25">
      <c r="B941" s="5"/>
      <c r="C941" s="5"/>
      <c r="D941" s="5"/>
      <c r="E941" s="6"/>
      <c r="F941" s="5"/>
      <c r="G941" s="7"/>
      <c r="H941" s="8"/>
      <c r="I941" s="9"/>
      <c r="J941" s="10"/>
      <c r="K941" s="11"/>
      <c r="L941" s="11"/>
      <c r="M941" s="11"/>
      <c r="N941" s="11"/>
      <c r="Q941" s="38"/>
      <c r="R941" s="38"/>
      <c r="AMI941"/>
      <c r="AMJ941"/>
    </row>
    <row r="942" spans="2:1024" s="36" customFormat="1" x14ac:dyDescent="0.25">
      <c r="B942" s="5"/>
      <c r="C942" s="5"/>
      <c r="D942" s="5"/>
      <c r="E942" s="6"/>
      <c r="F942" s="5"/>
      <c r="G942" s="7"/>
      <c r="H942" s="8"/>
      <c r="I942" s="9"/>
      <c r="J942" s="10"/>
      <c r="K942" s="11"/>
      <c r="L942" s="11"/>
      <c r="M942" s="11"/>
      <c r="N942" s="11"/>
      <c r="Q942" s="38"/>
      <c r="R942" s="38"/>
      <c r="AMI942"/>
      <c r="AMJ942"/>
    </row>
    <row r="943" spans="2:1024" s="36" customFormat="1" x14ac:dyDescent="0.25">
      <c r="B943" s="5"/>
      <c r="C943" s="5"/>
      <c r="D943" s="5"/>
      <c r="E943" s="6"/>
      <c r="F943" s="5"/>
      <c r="G943" s="7"/>
      <c r="H943" s="8"/>
      <c r="I943" s="9"/>
      <c r="J943" s="10"/>
      <c r="K943" s="11"/>
      <c r="L943" s="11"/>
      <c r="M943" s="11"/>
      <c r="N943" s="11"/>
      <c r="Q943" s="38"/>
      <c r="R943" s="38"/>
      <c r="AMI943"/>
      <c r="AMJ943"/>
    </row>
    <row r="944" spans="2:1024" s="36" customFormat="1" x14ac:dyDescent="0.25">
      <c r="B944" s="5"/>
      <c r="C944" s="5"/>
      <c r="D944" s="5"/>
      <c r="E944" s="6"/>
      <c r="F944" s="5"/>
      <c r="G944" s="7"/>
      <c r="H944" s="8"/>
      <c r="I944" s="9"/>
      <c r="J944" s="10"/>
      <c r="K944" s="11"/>
      <c r="L944" s="11"/>
      <c r="M944" s="11"/>
      <c r="N944" s="11"/>
      <c r="Q944" s="38"/>
      <c r="R944" s="38"/>
      <c r="AMI944"/>
      <c r="AMJ944"/>
    </row>
    <row r="945" spans="2:1024" s="36" customFormat="1" x14ac:dyDescent="0.25">
      <c r="B945" s="5"/>
      <c r="C945" s="5"/>
      <c r="D945" s="5"/>
      <c r="E945" s="6"/>
      <c r="F945" s="5"/>
      <c r="G945" s="7"/>
      <c r="H945" s="8"/>
      <c r="I945" s="9"/>
      <c r="J945" s="10"/>
      <c r="K945" s="11"/>
      <c r="L945" s="11"/>
      <c r="M945" s="11"/>
      <c r="N945" s="11"/>
      <c r="Q945" s="38"/>
      <c r="R945" s="38"/>
      <c r="AMI945"/>
      <c r="AMJ945"/>
    </row>
    <row r="946" spans="2:1024" s="36" customFormat="1" x14ac:dyDescent="0.25">
      <c r="B946" s="5"/>
      <c r="C946" s="5"/>
      <c r="D946" s="5"/>
      <c r="E946" s="6"/>
      <c r="F946" s="5"/>
      <c r="G946" s="7"/>
      <c r="H946" s="8"/>
      <c r="I946" s="9"/>
      <c r="J946" s="10"/>
      <c r="K946" s="11"/>
      <c r="L946" s="11"/>
      <c r="M946" s="11"/>
      <c r="N946" s="11"/>
      <c r="Q946" s="38"/>
      <c r="R946" s="38"/>
      <c r="AMI946"/>
      <c r="AMJ946"/>
    </row>
    <row r="947" spans="2:1024" s="36" customFormat="1" x14ac:dyDescent="0.25">
      <c r="B947" s="5"/>
      <c r="C947" s="5"/>
      <c r="D947" s="5"/>
      <c r="E947" s="6"/>
      <c r="F947" s="5"/>
      <c r="G947" s="7"/>
      <c r="H947" s="8"/>
      <c r="I947" s="9"/>
      <c r="J947" s="10"/>
      <c r="K947" s="11"/>
      <c r="L947" s="11"/>
      <c r="M947" s="11"/>
      <c r="N947" s="11"/>
      <c r="Q947" s="38"/>
      <c r="R947" s="38"/>
      <c r="AMI947"/>
      <c r="AMJ947"/>
    </row>
    <row r="948" spans="2:1024" s="36" customFormat="1" x14ac:dyDescent="0.25">
      <c r="B948" s="5"/>
      <c r="C948" s="5"/>
      <c r="D948" s="5"/>
      <c r="E948" s="6"/>
      <c r="F948" s="5"/>
      <c r="G948" s="7"/>
      <c r="H948" s="8"/>
      <c r="I948" s="9"/>
      <c r="J948" s="10"/>
      <c r="K948" s="11"/>
      <c r="L948" s="11"/>
      <c r="M948" s="11"/>
      <c r="N948" s="11"/>
      <c r="Q948" s="38"/>
      <c r="R948" s="38"/>
      <c r="AMI948"/>
      <c r="AMJ948"/>
    </row>
    <row r="949" spans="2:1024" s="36" customFormat="1" x14ac:dyDescent="0.25">
      <c r="B949" s="5"/>
      <c r="C949" s="5"/>
      <c r="D949" s="5"/>
      <c r="E949" s="6"/>
      <c r="F949" s="5"/>
      <c r="G949" s="7"/>
      <c r="H949" s="8"/>
      <c r="I949" s="9"/>
      <c r="J949" s="10"/>
      <c r="K949" s="11"/>
      <c r="L949" s="11"/>
      <c r="M949" s="11"/>
      <c r="N949" s="11"/>
      <c r="Q949" s="38"/>
      <c r="R949" s="38"/>
      <c r="AMI949"/>
      <c r="AMJ949"/>
    </row>
    <row r="950" spans="2:1024" s="36" customFormat="1" x14ac:dyDescent="0.25">
      <c r="B950" s="5"/>
      <c r="C950" s="5"/>
      <c r="D950" s="5"/>
      <c r="E950" s="6"/>
      <c r="F950" s="5"/>
      <c r="G950" s="7"/>
      <c r="H950" s="8"/>
      <c r="I950" s="9"/>
      <c r="J950" s="10"/>
      <c r="K950" s="11"/>
      <c r="L950" s="11"/>
      <c r="M950" s="11"/>
      <c r="N950" s="11"/>
      <c r="Q950" s="38"/>
      <c r="R950" s="38"/>
      <c r="AMI950"/>
      <c r="AMJ950"/>
    </row>
    <row r="951" spans="2:1024" s="36" customFormat="1" x14ac:dyDescent="0.25">
      <c r="B951" s="5"/>
      <c r="C951" s="5"/>
      <c r="D951" s="5"/>
      <c r="E951" s="6"/>
      <c r="F951" s="5"/>
      <c r="G951" s="7"/>
      <c r="H951" s="8"/>
      <c r="I951" s="9"/>
      <c r="J951" s="10"/>
      <c r="K951" s="11"/>
      <c r="L951" s="11"/>
      <c r="M951" s="11"/>
      <c r="N951" s="11"/>
      <c r="Q951" s="38"/>
      <c r="R951" s="38"/>
      <c r="AMI951"/>
      <c r="AMJ951"/>
    </row>
    <row r="952" spans="2:1024" s="36" customFormat="1" x14ac:dyDescent="0.25">
      <c r="B952" s="5"/>
      <c r="C952" s="5"/>
      <c r="D952" s="5"/>
      <c r="E952" s="6"/>
      <c r="F952" s="5"/>
      <c r="G952" s="7"/>
      <c r="H952" s="8"/>
      <c r="I952" s="9"/>
      <c r="J952" s="10"/>
      <c r="K952" s="11"/>
      <c r="L952" s="11"/>
      <c r="M952" s="11"/>
      <c r="N952" s="11"/>
      <c r="Q952" s="38"/>
      <c r="R952" s="38"/>
      <c r="AMI952"/>
      <c r="AMJ952"/>
    </row>
    <row r="953" spans="2:1024" s="36" customFormat="1" x14ac:dyDescent="0.25">
      <c r="B953" s="5"/>
      <c r="C953" s="5"/>
      <c r="D953" s="5"/>
      <c r="E953" s="6"/>
      <c r="F953" s="5"/>
      <c r="G953" s="7"/>
      <c r="H953" s="8"/>
      <c r="I953" s="9"/>
      <c r="J953" s="10"/>
      <c r="K953" s="11"/>
      <c r="L953" s="11"/>
      <c r="M953" s="11"/>
      <c r="N953" s="11"/>
      <c r="Q953" s="38"/>
      <c r="R953" s="38"/>
      <c r="AMI953"/>
      <c r="AMJ953"/>
    </row>
    <row r="954" spans="2:1024" s="36" customFormat="1" x14ac:dyDescent="0.25">
      <c r="B954" s="5"/>
      <c r="C954" s="5"/>
      <c r="D954" s="5"/>
      <c r="E954" s="6"/>
      <c r="F954" s="5"/>
      <c r="G954" s="7"/>
      <c r="H954" s="8"/>
      <c r="I954" s="9"/>
      <c r="J954" s="10"/>
      <c r="K954" s="11"/>
      <c r="L954" s="11"/>
      <c r="M954" s="11"/>
      <c r="N954" s="11"/>
      <c r="Q954" s="38"/>
      <c r="R954" s="38"/>
      <c r="AMI954"/>
      <c r="AMJ954"/>
    </row>
    <row r="955" spans="2:1024" s="36" customFormat="1" x14ac:dyDescent="0.25">
      <c r="B955" s="5"/>
      <c r="C955" s="5"/>
      <c r="D955" s="5"/>
      <c r="E955" s="6"/>
      <c r="F955" s="5"/>
      <c r="G955" s="7"/>
      <c r="H955" s="8"/>
      <c r="I955" s="9"/>
      <c r="J955" s="10"/>
      <c r="K955" s="11"/>
      <c r="L955" s="11"/>
      <c r="M955" s="11"/>
      <c r="N955" s="11"/>
      <c r="Q955" s="38"/>
      <c r="R955" s="38"/>
      <c r="AMI955"/>
      <c r="AMJ955"/>
    </row>
    <row r="956" spans="2:1024" s="36" customFormat="1" x14ac:dyDescent="0.25">
      <c r="B956" s="5"/>
      <c r="C956" s="5"/>
      <c r="D956" s="5"/>
      <c r="E956" s="6"/>
      <c r="F956" s="5"/>
      <c r="G956" s="7"/>
      <c r="H956" s="8"/>
      <c r="I956" s="9"/>
      <c r="J956" s="10"/>
      <c r="K956" s="11"/>
      <c r="L956" s="11"/>
      <c r="M956" s="11"/>
      <c r="N956" s="11"/>
      <c r="Q956" s="38"/>
      <c r="R956" s="38"/>
      <c r="AMI956"/>
      <c r="AMJ956"/>
    </row>
    <row r="957" spans="2:1024" s="36" customFormat="1" x14ac:dyDescent="0.25">
      <c r="B957" s="5"/>
      <c r="C957" s="5"/>
      <c r="D957" s="5"/>
      <c r="E957" s="6"/>
      <c r="F957" s="5"/>
      <c r="G957" s="7"/>
      <c r="H957" s="8"/>
      <c r="I957" s="9"/>
      <c r="J957" s="10"/>
      <c r="K957" s="11"/>
      <c r="L957" s="11"/>
      <c r="M957" s="11"/>
      <c r="N957" s="11"/>
      <c r="Q957" s="38"/>
      <c r="R957" s="38"/>
      <c r="AMI957"/>
      <c r="AMJ957"/>
    </row>
    <row r="958" spans="2:1024" s="36" customFormat="1" x14ac:dyDescent="0.25">
      <c r="B958" s="5"/>
      <c r="C958" s="5"/>
      <c r="D958" s="5"/>
      <c r="E958" s="6"/>
      <c r="F958" s="5"/>
      <c r="G958" s="7"/>
      <c r="H958" s="8"/>
      <c r="I958" s="9"/>
      <c r="J958" s="10"/>
      <c r="K958" s="11"/>
      <c r="L958" s="11"/>
      <c r="M958" s="11"/>
      <c r="N958" s="11"/>
      <c r="Q958" s="38"/>
      <c r="R958" s="38"/>
      <c r="AMI958"/>
      <c r="AMJ958"/>
    </row>
    <row r="959" spans="2:1024" s="36" customFormat="1" x14ac:dyDescent="0.25">
      <c r="B959" s="5"/>
      <c r="C959" s="5"/>
      <c r="D959" s="5"/>
      <c r="E959" s="6"/>
      <c r="F959" s="5"/>
      <c r="G959" s="7"/>
      <c r="H959" s="8"/>
      <c r="I959" s="9"/>
      <c r="J959" s="10"/>
      <c r="K959" s="11"/>
      <c r="L959" s="11"/>
      <c r="M959" s="11"/>
      <c r="N959" s="11"/>
      <c r="Q959" s="38"/>
      <c r="R959" s="38"/>
      <c r="AMI959"/>
      <c r="AMJ959"/>
    </row>
    <row r="960" spans="2:1024" s="36" customFormat="1" x14ac:dyDescent="0.25">
      <c r="B960" s="5"/>
      <c r="C960" s="5"/>
      <c r="D960" s="5"/>
      <c r="E960" s="6"/>
      <c r="F960" s="5"/>
      <c r="G960" s="7"/>
      <c r="H960" s="8"/>
      <c r="I960" s="9"/>
      <c r="J960" s="10"/>
      <c r="K960" s="11"/>
      <c r="L960" s="11"/>
      <c r="M960" s="11"/>
      <c r="N960" s="11"/>
      <c r="Q960" s="38"/>
      <c r="R960" s="38"/>
      <c r="AMI960"/>
      <c r="AMJ960"/>
    </row>
    <row r="961" spans="2:1024" s="36" customFormat="1" x14ac:dyDescent="0.25">
      <c r="B961" s="5"/>
      <c r="C961" s="5"/>
      <c r="D961" s="5"/>
      <c r="E961" s="6"/>
      <c r="F961" s="5"/>
      <c r="G961" s="7"/>
      <c r="H961" s="8"/>
      <c r="I961" s="9"/>
      <c r="J961" s="10"/>
      <c r="K961" s="11"/>
      <c r="L961" s="11"/>
      <c r="M961" s="11"/>
      <c r="N961" s="11"/>
      <c r="Q961" s="38"/>
      <c r="R961" s="38"/>
      <c r="AMI961"/>
      <c r="AMJ961"/>
    </row>
    <row r="962" spans="2:1024" s="36" customFormat="1" x14ac:dyDescent="0.25">
      <c r="B962" s="5"/>
      <c r="C962" s="5"/>
      <c r="D962" s="5"/>
      <c r="E962" s="6"/>
      <c r="F962" s="5"/>
      <c r="G962" s="7"/>
      <c r="H962" s="8"/>
      <c r="I962" s="9"/>
      <c r="J962" s="10"/>
      <c r="K962" s="11"/>
      <c r="L962" s="11"/>
      <c r="M962" s="11"/>
      <c r="N962" s="11"/>
      <c r="Q962" s="38"/>
      <c r="R962" s="38"/>
      <c r="AMI962"/>
      <c r="AMJ962"/>
    </row>
    <row r="963" spans="2:1024" s="36" customFormat="1" x14ac:dyDescent="0.25">
      <c r="B963" s="5"/>
      <c r="C963" s="5"/>
      <c r="D963" s="5"/>
      <c r="E963" s="6"/>
      <c r="F963" s="5"/>
      <c r="G963" s="7"/>
      <c r="H963" s="8"/>
      <c r="I963" s="9"/>
      <c r="J963" s="10"/>
      <c r="K963" s="11"/>
      <c r="L963" s="11"/>
      <c r="M963" s="11"/>
      <c r="N963" s="11"/>
      <c r="Q963" s="38"/>
      <c r="R963" s="38"/>
      <c r="AMI963"/>
      <c r="AMJ963"/>
    </row>
    <row r="964" spans="2:1024" s="36" customFormat="1" x14ac:dyDescent="0.25">
      <c r="B964" s="5"/>
      <c r="C964" s="5"/>
      <c r="D964" s="5"/>
      <c r="E964" s="6"/>
      <c r="F964" s="5"/>
      <c r="G964" s="7"/>
      <c r="H964" s="8"/>
      <c r="I964" s="9"/>
      <c r="J964" s="10"/>
      <c r="K964" s="11"/>
      <c r="L964" s="11"/>
      <c r="M964" s="11"/>
      <c r="N964" s="11"/>
      <c r="Q964" s="38"/>
      <c r="R964" s="38"/>
      <c r="AMI964"/>
      <c r="AMJ964"/>
    </row>
    <row r="965" spans="2:1024" s="36" customFormat="1" x14ac:dyDescent="0.25">
      <c r="B965" s="5"/>
      <c r="C965" s="5"/>
      <c r="D965" s="5"/>
      <c r="E965" s="6"/>
      <c r="F965" s="5"/>
      <c r="G965" s="7"/>
      <c r="H965" s="8"/>
      <c r="I965" s="9"/>
      <c r="J965" s="10"/>
      <c r="K965" s="11"/>
      <c r="L965" s="11"/>
      <c r="M965" s="11"/>
      <c r="N965" s="11"/>
      <c r="Q965" s="38"/>
      <c r="R965" s="38"/>
      <c r="AMI965"/>
      <c r="AMJ965"/>
    </row>
    <row r="966" spans="2:1024" s="36" customFormat="1" x14ac:dyDescent="0.25">
      <c r="B966" s="5"/>
      <c r="C966" s="5"/>
      <c r="D966" s="5"/>
      <c r="E966" s="6"/>
      <c r="F966" s="5"/>
      <c r="G966" s="7"/>
      <c r="H966" s="8"/>
      <c r="I966" s="9"/>
      <c r="J966" s="10"/>
      <c r="K966" s="11"/>
      <c r="L966" s="11"/>
      <c r="M966" s="11"/>
      <c r="N966" s="11"/>
      <c r="Q966" s="38"/>
      <c r="R966" s="38"/>
      <c r="AMI966"/>
      <c r="AMJ966"/>
    </row>
    <row r="967" spans="2:1024" s="36" customFormat="1" x14ac:dyDescent="0.25">
      <c r="B967" s="5"/>
      <c r="C967" s="5"/>
      <c r="D967" s="5"/>
      <c r="E967" s="6"/>
      <c r="F967" s="5"/>
      <c r="G967" s="7"/>
      <c r="H967" s="8"/>
      <c r="I967" s="9"/>
      <c r="J967" s="10"/>
      <c r="K967" s="11"/>
      <c r="L967" s="11"/>
      <c r="M967" s="11"/>
      <c r="N967" s="11"/>
      <c r="Q967" s="38"/>
      <c r="R967" s="38"/>
      <c r="AMI967"/>
      <c r="AMJ967"/>
    </row>
    <row r="968" spans="2:1024" s="36" customFormat="1" x14ac:dyDescent="0.25">
      <c r="B968" s="5"/>
      <c r="C968" s="5"/>
      <c r="D968" s="5"/>
      <c r="E968" s="6"/>
      <c r="F968" s="5"/>
      <c r="G968" s="7"/>
      <c r="H968" s="8"/>
      <c r="I968" s="9"/>
      <c r="J968" s="10"/>
      <c r="K968" s="11"/>
      <c r="L968" s="11"/>
      <c r="M968" s="11"/>
      <c r="N968" s="11"/>
      <c r="Q968" s="38"/>
      <c r="R968" s="38"/>
      <c r="AMI968"/>
      <c r="AMJ968"/>
    </row>
    <row r="969" spans="2:1024" s="36" customFormat="1" x14ac:dyDescent="0.25">
      <c r="B969" s="5"/>
      <c r="C969" s="5"/>
      <c r="D969" s="5"/>
      <c r="E969" s="6"/>
      <c r="F969" s="5"/>
      <c r="G969" s="7"/>
      <c r="H969" s="8"/>
      <c r="I969" s="9"/>
      <c r="J969" s="10"/>
      <c r="K969" s="11"/>
      <c r="L969" s="11"/>
      <c r="M969" s="11"/>
      <c r="N969" s="11"/>
      <c r="Q969" s="38"/>
      <c r="R969" s="38"/>
      <c r="AMI969"/>
      <c r="AMJ969"/>
    </row>
    <row r="970" spans="2:1024" s="36" customFormat="1" x14ac:dyDescent="0.25">
      <c r="B970" s="5"/>
      <c r="C970" s="5"/>
      <c r="D970" s="5"/>
      <c r="E970" s="6"/>
      <c r="F970" s="5"/>
      <c r="G970" s="7"/>
      <c r="H970" s="8"/>
      <c r="I970" s="9"/>
      <c r="J970" s="10"/>
      <c r="K970" s="11"/>
      <c r="L970" s="11"/>
      <c r="M970" s="11"/>
      <c r="N970" s="11"/>
      <c r="Q970" s="38"/>
      <c r="R970" s="38"/>
      <c r="AMI970"/>
      <c r="AMJ970"/>
    </row>
    <row r="971" spans="2:1024" s="36" customFormat="1" x14ac:dyDescent="0.25">
      <c r="B971" s="5"/>
      <c r="C971" s="5"/>
      <c r="D971" s="5"/>
      <c r="E971" s="6"/>
      <c r="F971" s="5"/>
      <c r="G971" s="7"/>
      <c r="H971" s="8"/>
      <c r="I971" s="9"/>
      <c r="J971" s="10"/>
      <c r="K971" s="11"/>
      <c r="L971" s="11"/>
      <c r="M971" s="11"/>
      <c r="N971" s="11"/>
      <c r="Q971" s="38"/>
      <c r="R971" s="38"/>
      <c r="AMI971"/>
      <c r="AMJ971"/>
    </row>
    <row r="972" spans="2:1024" s="36" customFormat="1" x14ac:dyDescent="0.25">
      <c r="B972" s="5"/>
      <c r="C972" s="5"/>
      <c r="D972" s="5"/>
      <c r="E972" s="6"/>
      <c r="F972" s="5"/>
      <c r="G972" s="7"/>
      <c r="H972" s="8"/>
      <c r="I972" s="9"/>
      <c r="J972" s="10"/>
      <c r="K972" s="11"/>
      <c r="L972" s="11"/>
      <c r="M972" s="11"/>
      <c r="N972" s="11"/>
      <c r="Q972" s="38"/>
      <c r="R972" s="38"/>
      <c r="AMI972"/>
      <c r="AMJ972"/>
    </row>
    <row r="973" spans="2:1024" s="36" customFormat="1" x14ac:dyDescent="0.25">
      <c r="B973" s="5"/>
      <c r="C973" s="5"/>
      <c r="D973" s="5"/>
      <c r="E973" s="6"/>
      <c r="F973" s="5"/>
      <c r="G973" s="7"/>
      <c r="H973" s="8"/>
      <c r="I973" s="9"/>
      <c r="J973" s="10"/>
      <c r="K973" s="11"/>
      <c r="L973" s="11"/>
      <c r="M973" s="11"/>
      <c r="N973" s="11"/>
      <c r="Q973" s="38"/>
      <c r="R973" s="38"/>
      <c r="AMI973"/>
      <c r="AMJ973"/>
    </row>
    <row r="974" spans="2:1024" s="36" customFormat="1" x14ac:dyDescent="0.25">
      <c r="B974" s="5"/>
      <c r="C974" s="5"/>
      <c r="D974" s="5"/>
      <c r="E974" s="6"/>
      <c r="F974" s="5"/>
      <c r="G974" s="7"/>
      <c r="H974" s="8"/>
      <c r="I974" s="9"/>
      <c r="J974" s="10"/>
      <c r="K974" s="11"/>
      <c r="L974" s="11"/>
      <c r="M974" s="11"/>
      <c r="N974" s="11"/>
      <c r="Q974" s="38"/>
      <c r="R974" s="38"/>
      <c r="AMI974"/>
      <c r="AMJ974"/>
    </row>
    <row r="975" spans="2:1024" s="36" customFormat="1" x14ac:dyDescent="0.25">
      <c r="B975" s="5"/>
      <c r="C975" s="5"/>
      <c r="D975" s="5"/>
      <c r="E975" s="6"/>
      <c r="F975" s="5"/>
      <c r="G975" s="7"/>
      <c r="H975" s="8"/>
      <c r="I975" s="9"/>
      <c r="J975" s="10"/>
      <c r="K975" s="11"/>
      <c r="L975" s="11"/>
      <c r="M975" s="11"/>
      <c r="N975" s="11"/>
      <c r="Q975" s="38"/>
      <c r="R975" s="38"/>
      <c r="AMI975"/>
      <c r="AMJ975"/>
    </row>
    <row r="976" spans="2:1024" s="36" customFormat="1" x14ac:dyDescent="0.25">
      <c r="B976" s="5"/>
      <c r="C976" s="5"/>
      <c r="D976" s="5"/>
      <c r="E976" s="6"/>
      <c r="F976" s="5"/>
      <c r="G976" s="7"/>
      <c r="H976" s="8"/>
      <c r="I976" s="9"/>
      <c r="J976" s="10"/>
      <c r="K976" s="11"/>
      <c r="L976" s="11"/>
      <c r="M976" s="11"/>
      <c r="N976" s="11"/>
      <c r="Q976" s="38"/>
      <c r="R976" s="38"/>
      <c r="AMI976"/>
      <c r="AMJ976"/>
    </row>
    <row r="977" spans="2:1024" s="36" customFormat="1" x14ac:dyDescent="0.25">
      <c r="B977" s="5"/>
      <c r="C977" s="5"/>
      <c r="D977" s="5"/>
      <c r="E977" s="6"/>
      <c r="F977" s="5"/>
      <c r="G977" s="7"/>
      <c r="H977" s="8"/>
      <c r="I977" s="9"/>
      <c r="J977" s="10"/>
      <c r="K977" s="11"/>
      <c r="L977" s="11"/>
      <c r="M977" s="11"/>
      <c r="N977" s="11"/>
      <c r="Q977" s="38"/>
      <c r="R977" s="38"/>
      <c r="AMI977"/>
      <c r="AMJ977"/>
    </row>
    <row r="978" spans="2:1024" s="36" customFormat="1" x14ac:dyDescent="0.25">
      <c r="B978" s="5"/>
      <c r="C978" s="5"/>
      <c r="D978" s="5"/>
      <c r="E978" s="6"/>
      <c r="F978" s="5"/>
      <c r="G978" s="7"/>
      <c r="H978" s="8"/>
      <c r="I978" s="9"/>
      <c r="J978" s="10"/>
      <c r="K978" s="11"/>
      <c r="L978" s="11"/>
      <c r="M978" s="11"/>
      <c r="N978" s="11"/>
      <c r="Q978" s="38"/>
      <c r="R978" s="38"/>
      <c r="AMI978"/>
      <c r="AMJ978"/>
    </row>
    <row r="979" spans="2:1024" s="36" customFormat="1" x14ac:dyDescent="0.25">
      <c r="B979" s="5"/>
      <c r="C979" s="5"/>
      <c r="D979" s="5"/>
      <c r="E979" s="6"/>
      <c r="F979" s="5"/>
      <c r="G979" s="7"/>
      <c r="H979" s="8"/>
      <c r="I979" s="9"/>
      <c r="J979" s="10"/>
      <c r="K979" s="11"/>
      <c r="L979" s="11"/>
      <c r="M979" s="11"/>
      <c r="N979" s="11"/>
      <c r="Q979" s="38"/>
      <c r="R979" s="38"/>
      <c r="AMI979"/>
      <c r="AMJ979"/>
    </row>
    <row r="980" spans="2:1024" s="36" customFormat="1" x14ac:dyDescent="0.25">
      <c r="B980" s="5"/>
      <c r="C980" s="5"/>
      <c r="D980" s="5"/>
      <c r="E980" s="6"/>
      <c r="F980" s="5"/>
      <c r="G980" s="7"/>
      <c r="H980" s="8"/>
      <c r="I980" s="9"/>
      <c r="J980" s="10"/>
      <c r="K980" s="11"/>
      <c r="L980" s="11"/>
      <c r="M980" s="11"/>
      <c r="N980" s="11"/>
      <c r="Q980" s="38"/>
      <c r="R980" s="38"/>
      <c r="AMI980"/>
      <c r="AMJ980"/>
    </row>
    <row r="981" spans="2:1024" s="36" customFormat="1" x14ac:dyDescent="0.25">
      <c r="B981" s="5"/>
      <c r="C981" s="5"/>
      <c r="D981" s="5"/>
      <c r="E981" s="6"/>
      <c r="F981" s="5"/>
      <c r="G981" s="7"/>
      <c r="H981" s="8"/>
      <c r="I981" s="9"/>
      <c r="J981" s="10"/>
      <c r="K981" s="11"/>
      <c r="L981" s="11"/>
      <c r="M981" s="11"/>
      <c r="N981" s="11"/>
      <c r="Q981" s="38"/>
      <c r="R981" s="38"/>
      <c r="AMI981"/>
      <c r="AMJ981"/>
    </row>
    <row r="982" spans="2:1024" s="36" customFormat="1" x14ac:dyDescent="0.25">
      <c r="B982" s="5"/>
      <c r="C982" s="5"/>
      <c r="D982" s="5"/>
      <c r="E982" s="6"/>
      <c r="F982" s="5"/>
      <c r="G982" s="7"/>
      <c r="H982" s="8"/>
      <c r="I982" s="9"/>
      <c r="J982" s="10"/>
      <c r="K982" s="11"/>
      <c r="L982" s="11"/>
      <c r="M982" s="11"/>
      <c r="N982" s="11"/>
      <c r="Q982" s="38"/>
      <c r="R982" s="38"/>
      <c r="AMI982"/>
      <c r="AMJ982"/>
    </row>
    <row r="983" spans="2:1024" s="36" customFormat="1" x14ac:dyDescent="0.25">
      <c r="B983" s="5"/>
      <c r="C983" s="5"/>
      <c r="D983" s="5"/>
      <c r="E983" s="6"/>
      <c r="F983" s="5"/>
      <c r="G983" s="7"/>
      <c r="H983" s="8"/>
      <c r="I983" s="9"/>
      <c r="J983" s="10"/>
      <c r="K983" s="11"/>
      <c r="L983" s="11"/>
      <c r="M983" s="11"/>
      <c r="N983" s="11"/>
      <c r="Q983" s="38"/>
      <c r="R983" s="38"/>
      <c r="AMI983"/>
      <c r="AMJ983"/>
    </row>
    <row r="984" spans="2:1024" s="36" customFormat="1" x14ac:dyDescent="0.25">
      <c r="B984" s="5"/>
      <c r="C984" s="5"/>
      <c r="D984" s="5"/>
      <c r="E984" s="6"/>
      <c r="F984" s="5"/>
      <c r="G984" s="7"/>
      <c r="H984" s="8"/>
      <c r="I984" s="9"/>
      <c r="J984" s="10"/>
      <c r="K984" s="11"/>
      <c r="L984" s="11"/>
      <c r="M984" s="11"/>
      <c r="N984" s="11"/>
      <c r="Q984" s="38"/>
      <c r="R984" s="38"/>
      <c r="AMI984"/>
      <c r="AMJ984"/>
    </row>
    <row r="985" spans="2:1024" s="36" customFormat="1" x14ac:dyDescent="0.25">
      <c r="B985" s="5"/>
      <c r="C985" s="5"/>
      <c r="D985" s="5"/>
      <c r="E985" s="6"/>
      <c r="F985" s="5"/>
      <c r="G985" s="7"/>
      <c r="H985" s="8"/>
      <c r="I985" s="9"/>
      <c r="J985" s="10"/>
      <c r="K985" s="11"/>
      <c r="L985" s="11"/>
      <c r="M985" s="11"/>
      <c r="N985" s="11"/>
      <c r="Q985" s="38"/>
      <c r="R985" s="38"/>
      <c r="AMI985"/>
      <c r="AMJ985"/>
    </row>
    <row r="986" spans="2:1024" s="36" customFormat="1" x14ac:dyDescent="0.25">
      <c r="B986" s="5"/>
      <c r="C986" s="5"/>
      <c r="D986" s="5"/>
      <c r="E986" s="6"/>
      <c r="F986" s="5"/>
      <c r="G986" s="7"/>
      <c r="H986" s="8"/>
      <c r="I986" s="9"/>
      <c r="J986" s="10"/>
      <c r="K986" s="11"/>
      <c r="L986" s="11"/>
      <c r="M986" s="11"/>
      <c r="N986" s="11"/>
      <c r="Q986" s="38"/>
      <c r="R986" s="38"/>
      <c r="AMI986"/>
      <c r="AMJ986"/>
    </row>
    <row r="987" spans="2:1024" s="36" customFormat="1" x14ac:dyDescent="0.25">
      <c r="B987" s="5"/>
      <c r="C987" s="5"/>
      <c r="D987" s="5"/>
      <c r="E987" s="6"/>
      <c r="F987" s="5"/>
      <c r="G987" s="7"/>
      <c r="H987" s="8"/>
      <c r="I987" s="9"/>
      <c r="J987" s="10"/>
      <c r="K987" s="11"/>
      <c r="L987" s="11"/>
      <c r="M987" s="11"/>
      <c r="N987" s="11"/>
      <c r="Q987" s="38"/>
      <c r="R987" s="38"/>
      <c r="AMI987"/>
      <c r="AMJ987"/>
    </row>
    <row r="988" spans="2:1024" s="36" customFormat="1" x14ac:dyDescent="0.25">
      <c r="B988" s="5"/>
      <c r="C988" s="5"/>
      <c r="D988" s="5"/>
      <c r="E988" s="6"/>
      <c r="F988" s="5"/>
      <c r="G988" s="7"/>
      <c r="H988" s="8"/>
      <c r="I988" s="9"/>
      <c r="J988" s="10"/>
      <c r="K988" s="11"/>
      <c r="L988" s="11"/>
      <c r="M988" s="11"/>
      <c r="N988" s="11"/>
      <c r="Q988" s="38"/>
      <c r="R988" s="38"/>
      <c r="AMI988"/>
      <c r="AMJ988"/>
    </row>
    <row r="989" spans="2:1024" s="36" customFormat="1" x14ac:dyDescent="0.25">
      <c r="B989" s="5"/>
      <c r="C989" s="5"/>
      <c r="D989" s="5"/>
      <c r="E989" s="6"/>
      <c r="F989" s="5"/>
      <c r="G989" s="7"/>
      <c r="H989" s="8"/>
      <c r="I989" s="9"/>
      <c r="J989" s="10"/>
      <c r="K989" s="11"/>
      <c r="L989" s="11"/>
      <c r="M989" s="11"/>
      <c r="N989" s="11"/>
      <c r="Q989" s="38"/>
      <c r="R989" s="38"/>
      <c r="AMI989"/>
      <c r="AMJ989"/>
    </row>
    <row r="990" spans="2:1024" s="36" customFormat="1" x14ac:dyDescent="0.25">
      <c r="B990" s="5"/>
      <c r="C990" s="5"/>
      <c r="D990" s="5"/>
      <c r="E990" s="6"/>
      <c r="F990" s="5"/>
      <c r="G990" s="7"/>
      <c r="H990" s="8"/>
      <c r="I990" s="9"/>
      <c r="J990" s="10"/>
      <c r="K990" s="11"/>
      <c r="L990" s="11"/>
      <c r="M990" s="11"/>
      <c r="N990" s="11"/>
      <c r="Q990" s="38"/>
      <c r="R990" s="38"/>
      <c r="AMI990"/>
      <c r="AMJ990"/>
    </row>
    <row r="991" spans="2:1024" s="36" customFormat="1" x14ac:dyDescent="0.25">
      <c r="B991" s="5"/>
      <c r="C991" s="5"/>
      <c r="D991" s="5"/>
      <c r="E991" s="6"/>
      <c r="F991" s="5"/>
      <c r="G991" s="7"/>
      <c r="H991" s="8"/>
      <c r="I991" s="9"/>
      <c r="J991" s="10"/>
      <c r="K991" s="11"/>
      <c r="L991" s="11"/>
      <c r="M991" s="11"/>
      <c r="N991" s="11"/>
      <c r="Q991" s="38"/>
      <c r="R991" s="38"/>
      <c r="AMI991"/>
      <c r="AMJ991"/>
    </row>
    <row r="992" spans="2:1024" s="36" customFormat="1" x14ac:dyDescent="0.25">
      <c r="B992" s="5"/>
      <c r="C992" s="5"/>
      <c r="D992" s="5"/>
      <c r="E992" s="6"/>
      <c r="F992" s="5"/>
      <c r="G992" s="7"/>
      <c r="H992" s="8"/>
      <c r="I992" s="9"/>
      <c r="J992" s="10"/>
      <c r="K992" s="11"/>
      <c r="L992" s="11"/>
      <c r="M992" s="11"/>
      <c r="N992" s="11"/>
      <c r="Q992" s="38"/>
      <c r="R992" s="38"/>
      <c r="AMI992"/>
      <c r="AMJ992"/>
    </row>
    <row r="993" spans="2:1024" s="36" customFormat="1" x14ac:dyDescent="0.25">
      <c r="B993" s="5"/>
      <c r="C993" s="5"/>
      <c r="D993" s="5"/>
      <c r="E993" s="6"/>
      <c r="F993" s="5"/>
      <c r="G993" s="7"/>
      <c r="H993" s="8"/>
      <c r="I993" s="9"/>
      <c r="J993" s="10"/>
      <c r="K993" s="11"/>
      <c r="L993" s="11"/>
      <c r="M993" s="11"/>
      <c r="N993" s="11"/>
      <c r="Q993" s="38"/>
      <c r="R993" s="38"/>
      <c r="AMI993"/>
      <c r="AMJ993"/>
    </row>
    <row r="994" spans="2:1024" s="36" customFormat="1" x14ac:dyDescent="0.25">
      <c r="B994" s="5"/>
      <c r="C994" s="5"/>
      <c r="D994" s="5"/>
      <c r="E994" s="6"/>
      <c r="F994" s="5"/>
      <c r="G994" s="7"/>
      <c r="H994" s="8"/>
      <c r="I994" s="9"/>
      <c r="J994" s="10"/>
      <c r="K994" s="11"/>
      <c r="L994" s="11"/>
      <c r="M994" s="11"/>
      <c r="N994" s="11"/>
      <c r="Q994" s="38"/>
      <c r="R994" s="38"/>
      <c r="AMI994"/>
      <c r="AMJ994"/>
    </row>
    <row r="995" spans="2:1024" s="36" customFormat="1" x14ac:dyDescent="0.25">
      <c r="B995" s="5"/>
      <c r="C995" s="5"/>
      <c r="D995" s="5"/>
      <c r="E995" s="6"/>
      <c r="F995" s="5"/>
      <c r="G995" s="7"/>
      <c r="H995" s="8"/>
      <c r="I995" s="9"/>
      <c r="J995" s="10"/>
      <c r="K995" s="11"/>
      <c r="L995" s="11"/>
      <c r="M995" s="11"/>
      <c r="N995" s="11"/>
      <c r="Q995" s="38"/>
      <c r="R995" s="38"/>
      <c r="AMI995"/>
      <c r="AMJ995"/>
    </row>
    <row r="996" spans="2:1024" s="36" customFormat="1" x14ac:dyDescent="0.25">
      <c r="B996" s="5"/>
      <c r="C996" s="5"/>
      <c r="D996" s="5"/>
      <c r="E996" s="6"/>
      <c r="F996" s="5"/>
      <c r="G996" s="7"/>
      <c r="H996" s="8"/>
      <c r="I996" s="9"/>
      <c r="J996" s="10"/>
      <c r="K996" s="11"/>
      <c r="L996" s="11"/>
      <c r="M996" s="11"/>
      <c r="N996" s="11"/>
      <c r="Q996" s="38"/>
      <c r="R996" s="38"/>
      <c r="AMI996"/>
      <c r="AMJ996"/>
    </row>
    <row r="997" spans="2:1024" s="36" customFormat="1" x14ac:dyDescent="0.25">
      <c r="B997" s="5"/>
      <c r="C997" s="5"/>
      <c r="D997" s="5"/>
      <c r="E997" s="6"/>
      <c r="F997" s="5"/>
      <c r="G997" s="7"/>
      <c r="H997" s="8"/>
      <c r="I997" s="9"/>
      <c r="J997" s="10"/>
      <c r="K997" s="11"/>
      <c r="L997" s="11"/>
      <c r="M997" s="11"/>
      <c r="N997" s="11"/>
      <c r="Q997" s="38"/>
      <c r="R997" s="38"/>
      <c r="AMI997"/>
      <c r="AMJ997"/>
    </row>
    <row r="998" spans="2:1024" s="36" customFormat="1" x14ac:dyDescent="0.25">
      <c r="B998" s="5"/>
      <c r="C998" s="5"/>
      <c r="D998" s="5"/>
      <c r="E998" s="6"/>
      <c r="F998" s="5"/>
      <c r="G998" s="7"/>
      <c r="H998" s="8"/>
      <c r="I998" s="9"/>
      <c r="J998" s="10"/>
      <c r="K998" s="11"/>
      <c r="L998" s="11"/>
      <c r="M998" s="11"/>
      <c r="N998" s="11"/>
      <c r="Q998" s="38"/>
      <c r="R998" s="38"/>
      <c r="AMI998"/>
      <c r="AMJ998"/>
    </row>
    <row r="999" spans="2:1024" s="36" customFormat="1" x14ac:dyDescent="0.25">
      <c r="B999" s="5"/>
      <c r="C999" s="5"/>
      <c r="D999" s="5"/>
      <c r="E999" s="6"/>
      <c r="F999" s="5"/>
      <c r="G999" s="7"/>
      <c r="H999" s="8"/>
      <c r="I999" s="9"/>
      <c r="J999" s="10"/>
      <c r="K999" s="11"/>
      <c r="L999" s="11"/>
      <c r="M999" s="11"/>
      <c r="N999" s="11"/>
      <c r="Q999" s="38"/>
      <c r="R999" s="38"/>
      <c r="AMI999"/>
      <c r="AMJ999"/>
    </row>
    <row r="1000" spans="2:1024" s="36" customFormat="1" x14ac:dyDescent="0.25">
      <c r="B1000" s="5"/>
      <c r="C1000" s="5"/>
      <c r="D1000" s="5"/>
      <c r="E1000" s="6"/>
      <c r="F1000" s="5"/>
      <c r="G1000" s="7"/>
      <c r="H1000" s="8"/>
      <c r="I1000" s="9"/>
      <c r="J1000" s="10"/>
      <c r="K1000" s="11"/>
      <c r="L1000" s="11"/>
      <c r="M1000" s="11"/>
      <c r="N1000" s="11"/>
      <c r="Q1000" s="38"/>
      <c r="R1000" s="38"/>
      <c r="AMI1000"/>
      <c r="AMJ1000"/>
    </row>
    <row r="1001" spans="2:1024" s="36" customFormat="1" x14ac:dyDescent="0.25">
      <c r="B1001" s="5"/>
      <c r="C1001" s="5"/>
      <c r="D1001" s="5"/>
      <c r="E1001" s="6"/>
      <c r="F1001" s="5"/>
      <c r="G1001" s="7"/>
      <c r="H1001" s="8"/>
      <c r="I1001" s="9"/>
      <c r="J1001" s="10"/>
      <c r="K1001" s="11"/>
      <c r="L1001" s="11"/>
      <c r="M1001" s="11"/>
      <c r="N1001" s="11"/>
      <c r="Q1001" s="38"/>
      <c r="R1001" s="38"/>
      <c r="AMI1001"/>
      <c r="AMJ1001"/>
    </row>
    <row r="1002" spans="2:1024" s="36" customFormat="1" x14ac:dyDescent="0.25">
      <c r="B1002" s="5"/>
      <c r="C1002" s="5"/>
      <c r="D1002" s="5"/>
      <c r="E1002" s="6"/>
      <c r="F1002" s="5"/>
      <c r="G1002" s="7"/>
      <c r="H1002" s="8"/>
      <c r="I1002" s="9"/>
      <c r="J1002" s="10"/>
      <c r="K1002" s="11"/>
      <c r="L1002" s="11"/>
      <c r="M1002" s="11"/>
      <c r="N1002" s="11"/>
      <c r="Q1002" s="38"/>
      <c r="R1002" s="38"/>
      <c r="AMI1002"/>
      <c r="AMJ1002"/>
    </row>
    <row r="1003" spans="2:1024" s="36" customFormat="1" x14ac:dyDescent="0.25">
      <c r="B1003" s="5"/>
      <c r="C1003" s="5"/>
      <c r="D1003" s="5"/>
      <c r="E1003" s="6"/>
      <c r="F1003" s="5"/>
      <c r="G1003" s="7"/>
      <c r="H1003" s="8"/>
      <c r="I1003" s="9"/>
      <c r="J1003" s="10"/>
      <c r="K1003" s="11"/>
      <c r="L1003" s="11"/>
      <c r="M1003" s="11"/>
      <c r="N1003" s="11"/>
      <c r="Q1003" s="38"/>
      <c r="R1003" s="38"/>
      <c r="AMI1003"/>
      <c r="AMJ1003"/>
    </row>
    <row r="1004" spans="2:1024" s="36" customFormat="1" x14ac:dyDescent="0.25">
      <c r="B1004" s="5"/>
      <c r="C1004" s="5"/>
      <c r="D1004" s="5"/>
      <c r="E1004" s="6"/>
      <c r="F1004" s="5"/>
      <c r="G1004" s="7"/>
      <c r="H1004" s="8"/>
      <c r="I1004" s="9"/>
      <c r="J1004" s="10"/>
      <c r="K1004" s="11"/>
      <c r="L1004" s="11"/>
      <c r="M1004" s="11"/>
      <c r="N1004" s="11"/>
      <c r="Q1004" s="38"/>
      <c r="R1004" s="38"/>
      <c r="AMI1004"/>
      <c r="AMJ1004"/>
    </row>
    <row r="1005" spans="2:1024" s="36" customFormat="1" x14ac:dyDescent="0.25">
      <c r="B1005" s="5"/>
      <c r="C1005" s="5"/>
      <c r="D1005" s="5"/>
      <c r="E1005" s="6"/>
      <c r="F1005" s="5"/>
      <c r="G1005" s="7"/>
      <c r="H1005" s="8"/>
      <c r="I1005" s="9"/>
      <c r="J1005" s="10"/>
      <c r="K1005" s="11"/>
      <c r="L1005" s="11"/>
      <c r="M1005" s="11"/>
      <c r="N1005" s="11"/>
      <c r="Q1005" s="38"/>
      <c r="R1005" s="38"/>
      <c r="AMI1005"/>
      <c r="AMJ1005"/>
    </row>
    <row r="1006" spans="2:1024" s="36" customFormat="1" x14ac:dyDescent="0.25">
      <c r="B1006" s="5"/>
      <c r="C1006" s="5"/>
      <c r="D1006" s="5"/>
      <c r="E1006" s="6"/>
      <c r="F1006" s="5"/>
      <c r="G1006" s="7"/>
      <c r="H1006" s="8"/>
      <c r="I1006" s="9"/>
      <c r="J1006" s="10"/>
      <c r="K1006" s="11"/>
      <c r="L1006" s="11"/>
      <c r="M1006" s="11"/>
      <c r="N1006" s="11"/>
      <c r="Q1006" s="38"/>
      <c r="R1006" s="38"/>
      <c r="AMI1006"/>
      <c r="AMJ1006"/>
    </row>
    <row r="1007" spans="2:1024" s="36" customFormat="1" x14ac:dyDescent="0.25">
      <c r="B1007" s="5"/>
      <c r="C1007" s="5"/>
      <c r="D1007" s="5"/>
      <c r="E1007" s="6"/>
      <c r="F1007" s="5"/>
      <c r="G1007" s="7"/>
      <c r="H1007" s="8"/>
      <c r="I1007" s="9"/>
      <c r="J1007" s="10"/>
      <c r="K1007" s="11"/>
      <c r="L1007" s="11"/>
      <c r="M1007" s="11"/>
      <c r="N1007" s="11"/>
      <c r="Q1007" s="38"/>
      <c r="R1007" s="38"/>
      <c r="AMI1007"/>
      <c r="AMJ1007"/>
    </row>
    <row r="1008" spans="2:1024" s="36" customFormat="1" x14ac:dyDescent="0.25">
      <c r="B1008" s="5"/>
      <c r="C1008" s="5"/>
      <c r="D1008" s="5"/>
      <c r="E1008" s="6"/>
      <c r="F1008" s="5"/>
      <c r="G1008" s="7"/>
      <c r="H1008" s="8"/>
      <c r="I1008" s="9"/>
      <c r="J1008" s="10"/>
      <c r="K1008" s="11"/>
      <c r="L1008" s="11"/>
      <c r="M1008" s="11"/>
      <c r="N1008" s="11"/>
      <c r="Q1008" s="38"/>
      <c r="R1008" s="38"/>
      <c r="AMI1008"/>
      <c r="AMJ1008"/>
    </row>
    <row r="1009" spans="2:1024" s="36" customFormat="1" x14ac:dyDescent="0.25">
      <c r="B1009" s="5"/>
      <c r="C1009" s="5"/>
      <c r="D1009" s="5"/>
      <c r="E1009" s="6"/>
      <c r="F1009" s="5"/>
      <c r="G1009" s="7"/>
      <c r="H1009" s="8"/>
      <c r="I1009" s="9"/>
      <c r="J1009" s="10"/>
      <c r="K1009" s="11"/>
      <c r="L1009" s="11"/>
      <c r="M1009" s="11"/>
      <c r="N1009" s="11"/>
      <c r="Q1009" s="38"/>
      <c r="R1009" s="38"/>
      <c r="AMI1009"/>
      <c r="AMJ1009"/>
    </row>
    <row r="1010" spans="2:1024" s="36" customFormat="1" x14ac:dyDescent="0.25">
      <c r="B1010" s="5"/>
      <c r="C1010" s="5"/>
      <c r="D1010" s="5"/>
      <c r="E1010" s="6"/>
      <c r="F1010" s="5"/>
      <c r="G1010" s="7"/>
      <c r="H1010" s="8"/>
      <c r="I1010" s="9"/>
      <c r="J1010" s="10"/>
      <c r="K1010" s="11"/>
      <c r="L1010" s="11"/>
      <c r="M1010" s="11"/>
      <c r="N1010" s="11"/>
      <c r="Q1010" s="38"/>
      <c r="R1010" s="38"/>
      <c r="AMI1010"/>
      <c r="AMJ1010"/>
    </row>
    <row r="1011" spans="2:1024" s="36" customFormat="1" x14ac:dyDescent="0.25">
      <c r="B1011" s="5"/>
      <c r="C1011" s="5"/>
      <c r="D1011" s="5"/>
      <c r="E1011" s="6"/>
      <c r="F1011" s="5"/>
      <c r="G1011" s="7"/>
      <c r="H1011" s="8"/>
      <c r="I1011" s="9"/>
      <c r="J1011" s="10"/>
      <c r="K1011" s="11"/>
      <c r="L1011" s="11"/>
      <c r="M1011" s="11"/>
      <c r="N1011" s="11"/>
      <c r="Q1011" s="38"/>
      <c r="R1011" s="38"/>
      <c r="AMI1011"/>
      <c r="AMJ1011"/>
    </row>
    <row r="1012" spans="2:1024" s="36" customFormat="1" x14ac:dyDescent="0.25">
      <c r="B1012" s="5"/>
      <c r="C1012" s="5"/>
      <c r="D1012" s="5"/>
      <c r="E1012" s="6"/>
      <c r="F1012" s="5"/>
      <c r="G1012" s="7"/>
      <c r="H1012" s="8"/>
      <c r="I1012" s="9"/>
      <c r="J1012" s="10"/>
      <c r="K1012" s="11"/>
      <c r="L1012" s="11"/>
      <c r="M1012" s="11"/>
      <c r="N1012" s="11"/>
      <c r="Q1012" s="38"/>
      <c r="R1012" s="38"/>
      <c r="AMI1012"/>
      <c r="AMJ1012"/>
    </row>
    <row r="1013" spans="2:1024" s="36" customFormat="1" x14ac:dyDescent="0.25">
      <c r="B1013" s="5"/>
      <c r="C1013" s="5"/>
      <c r="D1013" s="5"/>
      <c r="E1013" s="6"/>
      <c r="F1013" s="5"/>
      <c r="G1013" s="7"/>
      <c r="H1013" s="8"/>
      <c r="I1013" s="9"/>
      <c r="J1013" s="10"/>
      <c r="K1013" s="11"/>
      <c r="L1013" s="11"/>
      <c r="M1013" s="11"/>
      <c r="N1013" s="11"/>
      <c r="Q1013" s="38"/>
      <c r="R1013" s="38"/>
      <c r="AMI1013"/>
      <c r="AMJ1013"/>
    </row>
    <row r="1014" spans="2:1024" s="36" customFormat="1" x14ac:dyDescent="0.25">
      <c r="B1014" s="5"/>
      <c r="C1014" s="5"/>
      <c r="D1014" s="5"/>
      <c r="E1014" s="6"/>
      <c r="F1014" s="5"/>
      <c r="G1014" s="7"/>
      <c r="H1014" s="8"/>
      <c r="I1014" s="9"/>
      <c r="J1014" s="10"/>
      <c r="K1014" s="11"/>
      <c r="L1014" s="11"/>
      <c r="M1014" s="11"/>
      <c r="N1014" s="11"/>
      <c r="Q1014" s="38"/>
      <c r="R1014" s="38"/>
      <c r="AMI1014"/>
      <c r="AMJ1014"/>
    </row>
    <row r="1015" spans="2:1024" s="36" customFormat="1" x14ac:dyDescent="0.25">
      <c r="B1015" s="5"/>
      <c r="C1015" s="5"/>
      <c r="D1015" s="5"/>
      <c r="E1015" s="6"/>
      <c r="F1015" s="5"/>
      <c r="G1015" s="7"/>
      <c r="H1015" s="8"/>
      <c r="I1015" s="9"/>
      <c r="J1015" s="10"/>
      <c r="K1015" s="11"/>
      <c r="L1015" s="11"/>
      <c r="M1015" s="11"/>
      <c r="N1015" s="11"/>
      <c r="Q1015" s="38"/>
      <c r="R1015" s="38"/>
      <c r="AMI1015"/>
      <c r="AMJ1015"/>
    </row>
    <row r="1016" spans="2:1024" s="36" customFormat="1" x14ac:dyDescent="0.25">
      <c r="B1016" s="5"/>
      <c r="C1016" s="5"/>
      <c r="D1016" s="5"/>
      <c r="E1016" s="6"/>
      <c r="F1016" s="5"/>
      <c r="G1016" s="7"/>
      <c r="H1016" s="8"/>
      <c r="I1016" s="9"/>
      <c r="J1016" s="10"/>
      <c r="K1016" s="11"/>
      <c r="L1016" s="11"/>
      <c r="M1016" s="11"/>
      <c r="N1016" s="11"/>
      <c r="Q1016" s="38"/>
      <c r="R1016" s="38"/>
      <c r="AMI1016"/>
      <c r="AMJ1016"/>
    </row>
    <row r="1017" spans="2:1024" s="36" customFormat="1" x14ac:dyDescent="0.25">
      <c r="B1017" s="5"/>
      <c r="C1017" s="5"/>
      <c r="D1017" s="5"/>
      <c r="E1017" s="6"/>
      <c r="F1017" s="5"/>
      <c r="G1017" s="7"/>
      <c r="H1017" s="8"/>
      <c r="I1017" s="9"/>
      <c r="J1017" s="10"/>
      <c r="K1017" s="11"/>
      <c r="L1017" s="11"/>
      <c r="M1017" s="11"/>
      <c r="N1017" s="11"/>
      <c r="Q1017" s="38"/>
      <c r="R1017" s="38"/>
      <c r="AMI1017"/>
      <c r="AMJ1017"/>
    </row>
    <row r="1018" spans="2:1024" s="36" customFormat="1" x14ac:dyDescent="0.25">
      <c r="B1018" s="5"/>
      <c r="C1018" s="5"/>
      <c r="D1018" s="5"/>
      <c r="E1018" s="6"/>
      <c r="F1018" s="5"/>
      <c r="G1018" s="7"/>
      <c r="H1018" s="8"/>
      <c r="I1018" s="9"/>
      <c r="J1018" s="10"/>
      <c r="K1018" s="11"/>
      <c r="L1018" s="11"/>
      <c r="M1018" s="11"/>
      <c r="N1018" s="11"/>
      <c r="Q1018" s="38"/>
      <c r="R1018" s="38"/>
      <c r="AMI1018"/>
      <c r="AMJ1018"/>
    </row>
    <row r="1019" spans="2:1024" s="36" customFormat="1" x14ac:dyDescent="0.25">
      <c r="B1019" s="5"/>
      <c r="C1019" s="5"/>
      <c r="D1019" s="5"/>
      <c r="E1019" s="6"/>
      <c r="F1019" s="5"/>
      <c r="G1019" s="7"/>
      <c r="H1019" s="8"/>
      <c r="I1019" s="9"/>
      <c r="J1019" s="10"/>
      <c r="K1019" s="11"/>
      <c r="L1019" s="11"/>
      <c r="M1019" s="11"/>
      <c r="N1019" s="11"/>
      <c r="Q1019" s="38"/>
      <c r="R1019" s="38"/>
      <c r="AMI1019"/>
      <c r="AMJ1019"/>
    </row>
    <row r="1020" spans="2:1024" s="36" customFormat="1" x14ac:dyDescent="0.25">
      <c r="B1020" s="5"/>
      <c r="C1020" s="5"/>
      <c r="D1020" s="5"/>
      <c r="E1020" s="6"/>
      <c r="F1020" s="5"/>
      <c r="G1020" s="7"/>
      <c r="H1020" s="8"/>
      <c r="I1020" s="9"/>
      <c r="J1020" s="10"/>
      <c r="K1020" s="11"/>
      <c r="L1020" s="11"/>
      <c r="M1020" s="11"/>
      <c r="N1020" s="11"/>
      <c r="Q1020" s="38"/>
      <c r="R1020" s="38"/>
      <c r="AMI1020"/>
      <c r="AMJ1020"/>
    </row>
    <row r="1021" spans="2:1024" s="36" customFormat="1" x14ac:dyDescent="0.25">
      <c r="B1021" s="5"/>
      <c r="C1021" s="5"/>
      <c r="D1021" s="5"/>
      <c r="E1021" s="6"/>
      <c r="F1021" s="5"/>
      <c r="G1021" s="7"/>
      <c r="H1021" s="8"/>
      <c r="I1021" s="9"/>
      <c r="J1021" s="10"/>
      <c r="K1021" s="11"/>
      <c r="L1021" s="11"/>
      <c r="M1021" s="11"/>
      <c r="N1021" s="11"/>
      <c r="Q1021" s="38"/>
      <c r="R1021" s="38"/>
      <c r="AMI1021"/>
      <c r="AMJ1021"/>
    </row>
    <row r="1022" spans="2:1024" s="36" customFormat="1" x14ac:dyDescent="0.25">
      <c r="B1022" s="5"/>
      <c r="C1022" s="5"/>
      <c r="D1022" s="5"/>
      <c r="E1022" s="6"/>
      <c r="F1022" s="5"/>
      <c r="G1022" s="7"/>
      <c r="H1022" s="8"/>
      <c r="I1022" s="9"/>
      <c r="J1022" s="10"/>
      <c r="K1022" s="11"/>
      <c r="L1022" s="11"/>
      <c r="M1022" s="11"/>
      <c r="N1022" s="11"/>
      <c r="Q1022" s="38"/>
      <c r="R1022" s="38"/>
      <c r="AMI1022"/>
      <c r="AMJ1022"/>
    </row>
    <row r="1023" spans="2:1024" s="36" customFormat="1" x14ac:dyDescent="0.25">
      <c r="B1023" s="5"/>
      <c r="C1023" s="5"/>
      <c r="D1023" s="5"/>
      <c r="E1023" s="6"/>
      <c r="F1023" s="5"/>
      <c r="G1023" s="7"/>
      <c r="H1023" s="8"/>
      <c r="I1023" s="9"/>
      <c r="J1023" s="10"/>
      <c r="K1023" s="11"/>
      <c r="L1023" s="11"/>
      <c r="M1023" s="11"/>
      <c r="N1023" s="11"/>
      <c r="Q1023" s="38"/>
      <c r="R1023" s="38"/>
      <c r="AMI1023"/>
      <c r="AMJ1023"/>
    </row>
    <row r="1024" spans="2:1024" s="36" customFormat="1" x14ac:dyDescent="0.25">
      <c r="B1024" s="5"/>
      <c r="C1024" s="5"/>
      <c r="D1024" s="5"/>
      <c r="E1024" s="6"/>
      <c r="F1024" s="5"/>
      <c r="G1024" s="7"/>
      <c r="H1024" s="8"/>
      <c r="I1024" s="9"/>
      <c r="J1024" s="10"/>
      <c r="K1024" s="11"/>
      <c r="L1024" s="11"/>
      <c r="M1024" s="11"/>
      <c r="N1024" s="11"/>
      <c r="Q1024" s="38"/>
      <c r="R1024" s="38"/>
      <c r="AMI1024"/>
      <c r="AMJ1024"/>
    </row>
    <row r="1025" spans="2:1024" s="36" customFormat="1" x14ac:dyDescent="0.25">
      <c r="B1025" s="5"/>
      <c r="C1025" s="5"/>
      <c r="D1025" s="5"/>
      <c r="E1025" s="6"/>
      <c r="F1025" s="5"/>
      <c r="G1025" s="7"/>
      <c r="H1025" s="8"/>
      <c r="I1025" s="9"/>
      <c r="J1025" s="10"/>
      <c r="K1025" s="11"/>
      <c r="L1025" s="11"/>
      <c r="M1025" s="11"/>
      <c r="N1025" s="11"/>
      <c r="Q1025" s="38"/>
      <c r="R1025" s="38"/>
      <c r="AMI1025"/>
      <c r="AMJ1025"/>
    </row>
    <row r="1026" spans="2:1024" s="36" customFormat="1" x14ac:dyDescent="0.25">
      <c r="B1026" s="5"/>
      <c r="C1026" s="5"/>
      <c r="D1026" s="5"/>
      <c r="E1026" s="6"/>
      <c r="F1026" s="5"/>
      <c r="G1026" s="7"/>
      <c r="H1026" s="8"/>
      <c r="I1026" s="9"/>
      <c r="J1026" s="10"/>
      <c r="K1026" s="11"/>
      <c r="L1026" s="11"/>
      <c r="M1026" s="11"/>
      <c r="N1026" s="11"/>
      <c r="Q1026" s="38"/>
      <c r="R1026" s="38"/>
      <c r="AMI1026"/>
      <c r="AMJ1026"/>
    </row>
    <row r="1027" spans="2:1024" s="36" customFormat="1" x14ac:dyDescent="0.25">
      <c r="B1027" s="5"/>
      <c r="C1027" s="5"/>
      <c r="D1027" s="5"/>
      <c r="E1027" s="6"/>
      <c r="F1027" s="5"/>
      <c r="G1027" s="7"/>
      <c r="H1027" s="8"/>
      <c r="I1027" s="9"/>
      <c r="J1027" s="10"/>
      <c r="K1027" s="11"/>
      <c r="L1027" s="11"/>
      <c r="M1027" s="11"/>
      <c r="N1027" s="11"/>
      <c r="Q1027" s="38"/>
      <c r="R1027" s="38"/>
      <c r="AMI1027"/>
      <c r="AMJ1027"/>
    </row>
    <row r="1028" spans="2:1024" s="36" customFormat="1" x14ac:dyDescent="0.25">
      <c r="B1028" s="5"/>
      <c r="C1028" s="5"/>
      <c r="D1028" s="5"/>
      <c r="E1028" s="6"/>
      <c r="F1028" s="5"/>
      <c r="G1028" s="7"/>
      <c r="H1028" s="8"/>
      <c r="I1028" s="9"/>
      <c r="J1028" s="10"/>
      <c r="K1028" s="11"/>
      <c r="L1028" s="11"/>
      <c r="M1028" s="11"/>
      <c r="N1028" s="11"/>
      <c r="Q1028" s="38"/>
      <c r="R1028" s="38"/>
      <c r="AMI1028"/>
      <c r="AMJ1028"/>
    </row>
    <row r="1029" spans="2:1024" s="36" customFormat="1" x14ac:dyDescent="0.25">
      <c r="B1029" s="5"/>
      <c r="C1029" s="5"/>
      <c r="D1029" s="5"/>
      <c r="E1029" s="6"/>
      <c r="F1029" s="5"/>
      <c r="G1029" s="7"/>
      <c r="H1029" s="8"/>
      <c r="I1029" s="9"/>
      <c r="J1029" s="10"/>
      <c r="K1029" s="11"/>
      <c r="L1029" s="11"/>
      <c r="M1029" s="11"/>
      <c r="N1029" s="11"/>
      <c r="Q1029" s="38"/>
      <c r="R1029" s="38"/>
      <c r="AMI1029"/>
      <c r="AMJ1029"/>
    </row>
  </sheetData>
  <mergeCells count="32">
    <mergeCell ref="C29:E29"/>
    <mergeCell ref="G29:I29"/>
    <mergeCell ref="K29:R29"/>
    <mergeCell ref="B25:I25"/>
    <mergeCell ref="K25:R25"/>
    <mergeCell ref="B26:I26"/>
    <mergeCell ref="K26:R26"/>
    <mergeCell ref="D28:E28"/>
    <mergeCell ref="H28:I28"/>
    <mergeCell ref="K28:R28"/>
    <mergeCell ref="C18:C22"/>
    <mergeCell ref="D18:D22"/>
    <mergeCell ref="B23:I23"/>
    <mergeCell ref="K23:R23"/>
    <mergeCell ref="B24:I24"/>
    <mergeCell ref="K24:R24"/>
    <mergeCell ref="C11:C14"/>
    <mergeCell ref="D11:D14"/>
    <mergeCell ref="B15:I15"/>
    <mergeCell ref="K15:R15"/>
    <mergeCell ref="B16:I16"/>
    <mergeCell ref="K16:R16"/>
    <mergeCell ref="B7:R7"/>
    <mergeCell ref="B8:R8"/>
    <mergeCell ref="B9:J9"/>
    <mergeCell ref="K9:M9"/>
    <mergeCell ref="O9:R9"/>
    <mergeCell ref="G1:J1"/>
    <mergeCell ref="G2:J2"/>
    <mergeCell ref="G3:J3"/>
    <mergeCell ref="G4:J4"/>
    <mergeCell ref="G5:J5"/>
  </mergeCells>
  <pageMargins left="0.51180555555555496" right="0.51180555555555496" top="0.78749999999999998" bottom="0.78749999999999998" header="0.51180555555555496" footer="0.51180555555555496"/>
  <pageSetup paperSize="9" scale="61" firstPageNumber="0" orientation="landscape" horizontalDpi="300" verticalDpi="300" r:id="rId1"/>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view="pageBreakPreview" zoomScale="83" zoomScaleNormal="100" zoomScalePageLayoutView="83" workbookViewId="0">
      <selection activeCell="L27" sqref="L27"/>
    </sheetView>
  </sheetViews>
  <sheetFormatPr defaultColWidth="8.85546875" defaultRowHeight="15" x14ac:dyDescent="0.25"/>
  <cols>
    <col min="1" max="1" width="5.28515625" customWidth="1"/>
    <col min="3" max="3" width="14.7109375" customWidth="1"/>
    <col min="5" max="5" width="11.42578125" customWidth="1"/>
    <col min="6" max="6" width="9.85546875" customWidth="1"/>
    <col min="7" max="7" width="42.42578125" customWidth="1"/>
    <col min="8" max="8" width="13" customWidth="1"/>
    <col min="9" max="9" width="11.85546875" customWidth="1"/>
    <col min="10" max="10" width="13.5703125" customWidth="1"/>
    <col min="11" max="11" width="13" customWidth="1"/>
    <col min="12" max="12" width="12.5703125" customWidth="1"/>
    <col min="13" max="13" width="14" customWidth="1"/>
    <col min="14" max="14" width="10.5703125" customWidth="1"/>
    <col min="16" max="16" width="10.140625" customWidth="1"/>
    <col min="17" max="17" width="11.5703125" customWidth="1"/>
    <col min="18" max="18" width="9.140625" customWidth="1"/>
    <col min="19" max="19" width="23.5703125" customWidth="1"/>
    <col min="1023" max="1024" width="11.5703125" customWidth="1"/>
  </cols>
  <sheetData>
    <row r="1" spans="1:19" ht="15" customHeight="1" x14ac:dyDescent="0.25">
      <c r="B1" s="13"/>
      <c r="C1" s="13"/>
      <c r="D1" s="13"/>
      <c r="E1" s="6"/>
      <c r="F1" s="5"/>
      <c r="G1" s="450"/>
      <c r="H1" s="450"/>
      <c r="I1" s="450"/>
      <c r="J1" s="450"/>
      <c r="K1" s="14"/>
      <c r="L1" s="14"/>
      <c r="M1" s="14"/>
      <c r="N1" s="14"/>
      <c r="O1" s="14"/>
      <c r="P1" s="11"/>
      <c r="Q1" s="11"/>
      <c r="R1" s="12"/>
      <c r="S1" s="12"/>
    </row>
    <row r="2" spans="1:19" ht="15" customHeight="1" x14ac:dyDescent="0.25">
      <c r="B2" s="13"/>
      <c r="C2" s="13"/>
      <c r="D2" s="13"/>
      <c r="E2" s="6"/>
      <c r="F2" s="5"/>
      <c r="G2" s="450"/>
      <c r="H2" s="450"/>
      <c r="I2" s="450"/>
      <c r="J2" s="450"/>
      <c r="K2" s="14"/>
      <c r="L2" s="14"/>
      <c r="M2" s="14"/>
      <c r="N2" s="14"/>
      <c r="O2" s="14"/>
      <c r="P2" s="11"/>
      <c r="Q2" s="11"/>
      <c r="R2" s="12"/>
      <c r="S2" s="12"/>
    </row>
    <row r="3" spans="1:19" ht="15" customHeight="1" x14ac:dyDescent="0.25">
      <c r="B3" s="13"/>
      <c r="C3" s="13"/>
      <c r="D3" s="13"/>
      <c r="E3" s="6"/>
      <c r="F3" s="5"/>
      <c r="G3" s="450"/>
      <c r="H3" s="450"/>
      <c r="I3" s="450"/>
      <c r="J3" s="450"/>
      <c r="K3" s="14"/>
      <c r="L3" s="14"/>
      <c r="M3" s="14"/>
      <c r="N3" s="14"/>
      <c r="O3" s="14"/>
      <c r="P3" s="11"/>
      <c r="Q3" s="11"/>
      <c r="R3" s="12"/>
      <c r="S3" s="12"/>
    </row>
    <row r="4" spans="1:19" ht="15" customHeight="1" x14ac:dyDescent="0.25">
      <c r="B4" s="13"/>
      <c r="C4" s="13"/>
      <c r="D4" s="13"/>
      <c r="E4" s="6"/>
      <c r="F4" s="5"/>
      <c r="G4" s="450"/>
      <c r="H4" s="450"/>
      <c r="I4" s="450"/>
      <c r="J4" s="450"/>
      <c r="K4" s="15"/>
      <c r="L4" s="14"/>
      <c r="M4" s="14"/>
      <c r="N4" s="14"/>
      <c r="O4" s="14"/>
      <c r="P4" s="11"/>
      <c r="Q4" s="11"/>
      <c r="R4" s="12"/>
      <c r="S4" s="12"/>
    </row>
    <row r="5" spans="1:19" ht="15" customHeight="1" x14ac:dyDescent="0.25">
      <c r="B5" s="6"/>
      <c r="C5" s="6"/>
      <c r="D5" s="6"/>
      <c r="E5" s="6"/>
      <c r="F5" s="5"/>
      <c r="G5" s="450"/>
      <c r="H5" s="450"/>
      <c r="I5" s="450"/>
      <c r="J5" s="450"/>
      <c r="K5" s="15"/>
      <c r="L5" s="11"/>
      <c r="M5" s="11"/>
      <c r="N5" s="11"/>
      <c r="O5" s="11"/>
      <c r="P5" s="11"/>
      <c r="Q5" s="11"/>
      <c r="R5" s="12"/>
      <c r="S5" s="12"/>
    </row>
    <row r="6" spans="1:19" x14ac:dyDescent="0.25">
      <c r="B6" s="6"/>
      <c r="C6" s="6"/>
      <c r="D6" s="6"/>
      <c r="E6" s="16"/>
      <c r="F6" s="5"/>
      <c r="G6" s="17"/>
      <c r="H6" s="18"/>
      <c r="I6" s="5"/>
      <c r="J6" s="19"/>
      <c r="K6" s="11"/>
      <c r="L6" s="11"/>
      <c r="M6" s="11"/>
      <c r="N6" s="11"/>
      <c r="O6" s="11"/>
      <c r="P6" s="11"/>
      <c r="Q6" s="11"/>
      <c r="R6" s="12"/>
      <c r="S6" s="12"/>
    </row>
    <row r="7" spans="1:19" x14ac:dyDescent="0.25">
      <c r="B7" s="453" t="s">
        <v>24</v>
      </c>
      <c r="C7" s="453"/>
      <c r="D7" s="453"/>
      <c r="E7" s="453"/>
      <c r="F7" s="453"/>
      <c r="G7" s="453"/>
      <c r="H7" s="453"/>
      <c r="I7" s="453"/>
      <c r="J7" s="453"/>
      <c r="K7" s="453"/>
      <c r="L7" s="453"/>
      <c r="M7" s="453"/>
      <c r="N7" s="453"/>
      <c r="O7" s="453"/>
      <c r="P7" s="453"/>
      <c r="Q7" s="453"/>
      <c r="R7" s="453"/>
      <c r="S7" s="453"/>
    </row>
    <row r="8" spans="1:19" x14ac:dyDescent="0.25">
      <c r="B8" s="454" t="s">
        <v>148</v>
      </c>
      <c r="C8" s="454"/>
      <c r="D8" s="454"/>
      <c r="E8" s="454"/>
      <c r="F8" s="454"/>
      <c r="G8" s="454"/>
      <c r="H8" s="454"/>
      <c r="I8" s="454"/>
      <c r="J8" s="454"/>
      <c r="K8" s="454"/>
      <c r="L8" s="454"/>
      <c r="M8" s="454"/>
      <c r="N8" s="454"/>
      <c r="O8" s="454"/>
      <c r="P8" s="454"/>
      <c r="Q8" s="454"/>
      <c r="R8" s="454"/>
      <c r="S8" s="454"/>
    </row>
    <row r="9" spans="1:19" ht="15" customHeight="1" x14ac:dyDescent="0.25">
      <c r="A9" s="20"/>
      <c r="B9" s="455" t="s">
        <v>26</v>
      </c>
      <c r="C9" s="455"/>
      <c r="D9" s="455"/>
      <c r="E9" s="455"/>
      <c r="F9" s="455"/>
      <c r="G9" s="455"/>
      <c r="H9" s="455"/>
      <c r="I9" s="455"/>
      <c r="J9" s="455"/>
      <c r="K9" s="455" t="s">
        <v>131</v>
      </c>
      <c r="L9" s="455"/>
      <c r="M9" s="455"/>
      <c r="N9" s="455"/>
      <c r="O9" s="21"/>
      <c r="P9" s="456"/>
      <c r="Q9" s="456"/>
      <c r="R9" s="456"/>
      <c r="S9" s="456"/>
    </row>
    <row r="10" spans="1:19" ht="73.7" customHeight="1" x14ac:dyDescent="0.25">
      <c r="A10" s="23"/>
      <c r="B10" s="24" t="s">
        <v>28</v>
      </c>
      <c r="C10" s="24" t="s">
        <v>3</v>
      </c>
      <c r="D10" s="24" t="s">
        <v>132</v>
      </c>
      <c r="E10" s="24" t="s">
        <v>149</v>
      </c>
      <c r="F10" s="24" t="s">
        <v>30</v>
      </c>
      <c r="G10" s="24" t="s">
        <v>31</v>
      </c>
      <c r="H10" s="24" t="s">
        <v>48</v>
      </c>
      <c r="I10" s="25" t="s">
        <v>134</v>
      </c>
      <c r="J10" s="26" t="s">
        <v>34</v>
      </c>
      <c r="K10" s="27" t="s">
        <v>135</v>
      </c>
      <c r="L10" s="27" t="s">
        <v>107</v>
      </c>
      <c r="M10" s="27" t="s">
        <v>124</v>
      </c>
      <c r="N10" s="27" t="s">
        <v>150</v>
      </c>
      <c r="O10" s="27" t="s">
        <v>53</v>
      </c>
      <c r="P10" s="28" t="s">
        <v>35</v>
      </c>
      <c r="Q10" s="27" t="s">
        <v>36</v>
      </c>
      <c r="R10" s="27" t="s">
        <v>37</v>
      </c>
      <c r="S10" s="28" t="s">
        <v>38</v>
      </c>
    </row>
    <row r="11" spans="1:19" ht="80.45" customHeight="1" x14ac:dyDescent="0.25">
      <c r="A11" s="36"/>
      <c r="B11" s="30">
        <v>1</v>
      </c>
      <c r="C11" s="473" t="s">
        <v>151</v>
      </c>
      <c r="D11" s="480">
        <v>17</v>
      </c>
      <c r="E11" s="30">
        <v>1</v>
      </c>
      <c r="F11" s="30" t="s">
        <v>67</v>
      </c>
      <c r="G11" s="30" t="s">
        <v>152</v>
      </c>
      <c r="H11" s="30">
        <v>221218</v>
      </c>
      <c r="I11" s="32" t="str">
        <f t="shared" ref="I11:I18" si="0">IF(R11="média",P11,Q11)</f>
        <v/>
      </c>
      <c r="J11" s="32" t="e">
        <f t="shared" ref="J11:J18" si="1">TRUNC((E11*I11),2)</f>
        <v>#VALUE!</v>
      </c>
      <c r="K11" s="33"/>
      <c r="L11" s="33"/>
      <c r="M11" s="33"/>
      <c r="N11" s="33"/>
      <c r="O11" s="32" t="str">
        <f t="shared" ref="O11:O18" si="2">IFERROR(_xlfn.STDEV.S(K11:N11),"")</f>
        <v/>
      </c>
      <c r="P11" s="53" t="str">
        <f t="shared" ref="P11:P18" si="3">IFERROR(_xlfn.STDEV.S(K11:N11)/AVERAGE(K11:N11),"")</f>
        <v/>
      </c>
      <c r="Q11" s="32" t="str">
        <f t="shared" ref="Q11:Q18" si="4">IFERROR(TRUNC(IF(P11&lt;=25%,AVERAGE(K11:N11),""),2),"")</f>
        <v/>
      </c>
      <c r="R11" s="32" t="str">
        <f t="shared" ref="R11:R17" si="5">IFERROR(TRUNC(IF(P11&gt;25%,MEDIAN(K11:N11),""),2),"")</f>
        <v/>
      </c>
      <c r="S11" s="35" t="str">
        <f>IF(P11="","",IF(P11&gt;25%,"Mediana","Média"))</f>
        <v/>
      </c>
    </row>
    <row r="12" spans="1:19" ht="105.4" customHeight="1" x14ac:dyDescent="0.25">
      <c r="A12" s="36"/>
      <c r="B12" s="30">
        <v>2</v>
      </c>
      <c r="C12" s="473"/>
      <c r="D12" s="480"/>
      <c r="E12" s="30">
        <v>1</v>
      </c>
      <c r="F12" s="30" t="s">
        <v>67</v>
      </c>
      <c r="G12" s="30" t="s">
        <v>153</v>
      </c>
      <c r="H12" s="30">
        <v>430352</v>
      </c>
      <c r="I12" s="32" t="str">
        <f t="shared" si="0"/>
        <v/>
      </c>
      <c r="J12" s="32" t="e">
        <f t="shared" si="1"/>
        <v>#VALUE!</v>
      </c>
      <c r="K12" s="33"/>
      <c r="L12" s="33"/>
      <c r="M12" s="33"/>
      <c r="N12" s="33"/>
      <c r="O12" s="32" t="str">
        <f t="shared" si="2"/>
        <v/>
      </c>
      <c r="P12" s="53" t="str">
        <f t="shared" si="3"/>
        <v/>
      </c>
      <c r="Q12" s="32" t="str">
        <f t="shared" si="4"/>
        <v/>
      </c>
      <c r="R12" s="32" t="str">
        <f t="shared" si="5"/>
        <v/>
      </c>
      <c r="S12" s="35" t="str">
        <f t="shared" ref="S12:S18" si="6">IF(P12="","",IF(P12&gt;25%,"Mediana","Média"))</f>
        <v/>
      </c>
    </row>
    <row r="13" spans="1:19" ht="71.25" customHeight="1" x14ac:dyDescent="0.25">
      <c r="A13" s="36"/>
      <c r="B13" s="30">
        <v>3</v>
      </c>
      <c r="C13" s="473"/>
      <c r="D13" s="480"/>
      <c r="E13" s="30">
        <v>1</v>
      </c>
      <c r="F13" s="30" t="s">
        <v>67</v>
      </c>
      <c r="G13" s="30" t="s">
        <v>154</v>
      </c>
      <c r="H13" s="30">
        <v>336022</v>
      </c>
      <c r="I13" s="32" t="str">
        <f t="shared" si="0"/>
        <v/>
      </c>
      <c r="J13" s="32" t="e">
        <f t="shared" si="1"/>
        <v>#VALUE!</v>
      </c>
      <c r="K13" s="33"/>
      <c r="L13" s="33"/>
      <c r="M13" s="33"/>
      <c r="N13" s="33"/>
      <c r="O13" s="32" t="str">
        <f t="shared" si="2"/>
        <v/>
      </c>
      <c r="P13" s="53" t="str">
        <f t="shared" si="3"/>
        <v/>
      </c>
      <c r="Q13" s="32" t="str">
        <f t="shared" si="4"/>
        <v/>
      </c>
      <c r="R13" s="32" t="str">
        <f t="shared" si="5"/>
        <v/>
      </c>
      <c r="S13" s="35" t="str">
        <f t="shared" si="6"/>
        <v/>
      </c>
    </row>
    <row r="14" spans="1:19" ht="85.35" customHeight="1" x14ac:dyDescent="0.25">
      <c r="A14" s="36"/>
      <c r="B14" s="30">
        <v>4</v>
      </c>
      <c r="C14" s="473"/>
      <c r="D14" s="480"/>
      <c r="E14" s="30">
        <v>3</v>
      </c>
      <c r="F14" s="30" t="s">
        <v>67</v>
      </c>
      <c r="G14" s="30" t="s">
        <v>155</v>
      </c>
      <c r="H14" s="30">
        <v>440992</v>
      </c>
      <c r="I14" s="32" t="str">
        <f t="shared" si="0"/>
        <v/>
      </c>
      <c r="J14" s="32" t="e">
        <f t="shared" si="1"/>
        <v>#VALUE!</v>
      </c>
      <c r="K14" s="33"/>
      <c r="L14" s="33"/>
      <c r="M14" s="33"/>
      <c r="N14" s="33"/>
      <c r="O14" s="32" t="str">
        <f t="shared" si="2"/>
        <v/>
      </c>
      <c r="P14" s="53" t="str">
        <f t="shared" si="3"/>
        <v/>
      </c>
      <c r="Q14" s="32" t="str">
        <f t="shared" si="4"/>
        <v/>
      </c>
      <c r="R14" s="32" t="str">
        <f t="shared" si="5"/>
        <v/>
      </c>
      <c r="S14" s="35" t="str">
        <f t="shared" si="6"/>
        <v/>
      </c>
    </row>
    <row r="15" spans="1:19" ht="168.75" customHeight="1" x14ac:dyDescent="0.25">
      <c r="A15" s="36"/>
      <c r="B15" s="30">
        <v>5</v>
      </c>
      <c r="C15" s="473"/>
      <c r="D15" s="480"/>
      <c r="E15" s="30">
        <v>750</v>
      </c>
      <c r="F15" s="30" t="s">
        <v>67</v>
      </c>
      <c r="G15" s="30" t="s">
        <v>156</v>
      </c>
      <c r="H15" s="30">
        <v>485312</v>
      </c>
      <c r="I15" s="32" t="str">
        <f t="shared" si="0"/>
        <v/>
      </c>
      <c r="J15" s="32" t="e">
        <f t="shared" si="1"/>
        <v>#VALUE!</v>
      </c>
      <c r="K15" s="33"/>
      <c r="L15" s="33"/>
      <c r="M15" s="33"/>
      <c r="N15" s="33"/>
      <c r="O15" s="32" t="str">
        <f t="shared" si="2"/>
        <v/>
      </c>
      <c r="P15" s="53" t="str">
        <f t="shared" si="3"/>
        <v/>
      </c>
      <c r="Q15" s="32" t="str">
        <f t="shared" si="4"/>
        <v/>
      </c>
      <c r="R15" s="32" t="str">
        <f t="shared" si="5"/>
        <v/>
      </c>
      <c r="S15" s="35" t="str">
        <f t="shared" si="6"/>
        <v/>
      </c>
    </row>
    <row r="16" spans="1:19" ht="107.25" customHeight="1" x14ac:dyDescent="0.25">
      <c r="A16" s="36"/>
      <c r="B16" s="30">
        <v>6</v>
      </c>
      <c r="C16" s="473"/>
      <c r="D16" s="480"/>
      <c r="E16" s="30">
        <v>3</v>
      </c>
      <c r="F16" s="30" t="s">
        <v>67</v>
      </c>
      <c r="G16" s="30" t="s">
        <v>157</v>
      </c>
      <c r="H16" s="30">
        <v>450515</v>
      </c>
      <c r="I16" s="32" t="str">
        <f t="shared" si="0"/>
        <v/>
      </c>
      <c r="J16" s="32" t="e">
        <f t="shared" si="1"/>
        <v>#VALUE!</v>
      </c>
      <c r="K16" s="33"/>
      <c r="L16" s="33"/>
      <c r="M16" s="33"/>
      <c r="N16" s="33"/>
      <c r="O16" s="32" t="str">
        <f t="shared" si="2"/>
        <v/>
      </c>
      <c r="P16" s="53" t="str">
        <f t="shared" si="3"/>
        <v/>
      </c>
      <c r="Q16" s="32" t="str">
        <f t="shared" si="4"/>
        <v/>
      </c>
      <c r="R16" s="32" t="str">
        <f t="shared" si="5"/>
        <v/>
      </c>
      <c r="S16" s="35" t="str">
        <f t="shared" si="6"/>
        <v/>
      </c>
    </row>
    <row r="17" spans="1:19" ht="102.75" customHeight="1" x14ac:dyDescent="0.25">
      <c r="A17" s="36"/>
      <c r="B17" s="30">
        <v>7</v>
      </c>
      <c r="C17" s="473"/>
      <c r="D17" s="480"/>
      <c r="E17" s="30">
        <v>1</v>
      </c>
      <c r="F17" s="30" t="s">
        <v>138</v>
      </c>
      <c r="G17" s="30" t="s">
        <v>158</v>
      </c>
      <c r="H17" s="30">
        <v>447115</v>
      </c>
      <c r="I17" s="32" t="str">
        <f t="shared" si="0"/>
        <v/>
      </c>
      <c r="J17" s="32" t="e">
        <f t="shared" si="1"/>
        <v>#VALUE!</v>
      </c>
      <c r="K17" s="33"/>
      <c r="L17" s="33"/>
      <c r="M17" s="33"/>
      <c r="N17" s="33"/>
      <c r="O17" s="32" t="str">
        <f t="shared" si="2"/>
        <v/>
      </c>
      <c r="P17" s="53" t="str">
        <f t="shared" si="3"/>
        <v/>
      </c>
      <c r="Q17" s="32" t="str">
        <f t="shared" si="4"/>
        <v/>
      </c>
      <c r="R17" s="32" t="str">
        <f t="shared" si="5"/>
        <v/>
      </c>
      <c r="S17" s="35" t="str">
        <f t="shared" si="6"/>
        <v/>
      </c>
    </row>
    <row r="18" spans="1:19" ht="106.5" customHeight="1" x14ac:dyDescent="0.25">
      <c r="A18" s="36"/>
      <c r="B18" s="30">
        <v>8</v>
      </c>
      <c r="C18" s="473"/>
      <c r="D18" s="480"/>
      <c r="E18" s="54">
        <v>5</v>
      </c>
      <c r="F18" s="30" t="s">
        <v>67</v>
      </c>
      <c r="G18" s="30" t="s">
        <v>159</v>
      </c>
      <c r="H18" s="30">
        <v>415527</v>
      </c>
      <c r="I18" s="32" t="str">
        <f t="shared" si="0"/>
        <v/>
      </c>
      <c r="J18" s="32" t="e">
        <f t="shared" si="1"/>
        <v>#VALUE!</v>
      </c>
      <c r="K18" s="33"/>
      <c r="L18" s="33"/>
      <c r="M18" s="33"/>
      <c r="N18" s="33"/>
      <c r="O18" s="32" t="str">
        <f t="shared" si="2"/>
        <v/>
      </c>
      <c r="P18" s="53" t="str">
        <f t="shared" si="3"/>
        <v/>
      </c>
      <c r="Q18" s="32" t="str">
        <f t="shared" si="4"/>
        <v/>
      </c>
      <c r="R18" s="32"/>
      <c r="S18" s="35" t="str">
        <f t="shared" si="6"/>
        <v/>
      </c>
    </row>
    <row r="19" spans="1:19" ht="13.9" customHeight="1" x14ac:dyDescent="0.25">
      <c r="A19" s="36"/>
      <c r="B19" s="475" t="s">
        <v>160</v>
      </c>
      <c r="C19" s="475"/>
      <c r="D19" s="475"/>
      <c r="E19" s="475"/>
      <c r="F19" s="475"/>
      <c r="G19" s="475"/>
      <c r="H19" s="475"/>
      <c r="I19" s="475"/>
      <c r="J19" s="37" t="e">
        <f>TRUNC(SUM(J11:J18),2)</f>
        <v>#VALUE!</v>
      </c>
      <c r="K19" s="476"/>
      <c r="L19" s="476"/>
      <c r="M19" s="476"/>
      <c r="N19" s="476"/>
      <c r="O19" s="476"/>
      <c r="P19" s="476"/>
      <c r="Q19" s="476"/>
      <c r="R19" s="476"/>
      <c r="S19" s="476"/>
    </row>
    <row r="20" spans="1:19" ht="13.9" customHeight="1" x14ac:dyDescent="0.25">
      <c r="A20" s="36"/>
      <c r="B20" s="475" t="s">
        <v>161</v>
      </c>
      <c r="C20" s="475"/>
      <c r="D20" s="475"/>
      <c r="E20" s="475"/>
      <c r="F20" s="475"/>
      <c r="G20" s="475"/>
      <c r="H20" s="475"/>
      <c r="I20" s="475"/>
      <c r="J20" s="37" t="e">
        <f>TRUNC((J19/6),2)</f>
        <v>#VALUE!</v>
      </c>
      <c r="K20" s="61"/>
      <c r="L20" s="61"/>
      <c r="M20" s="61"/>
      <c r="N20" s="61"/>
      <c r="O20" s="61"/>
      <c r="P20" s="61"/>
      <c r="Q20" s="61"/>
      <c r="R20" s="61"/>
      <c r="S20" s="61"/>
    </row>
    <row r="21" spans="1:19" ht="13.9" customHeight="1" x14ac:dyDescent="0.25">
      <c r="A21" s="36"/>
      <c r="B21" s="475" t="s">
        <v>162</v>
      </c>
      <c r="C21" s="475"/>
      <c r="D21" s="475"/>
      <c r="E21" s="475"/>
      <c r="F21" s="475"/>
      <c r="G21" s="475"/>
      <c r="H21" s="475"/>
      <c r="I21" s="475"/>
      <c r="J21" s="37" t="e">
        <f>TRUNC((J19/19),2)</f>
        <v>#VALUE!</v>
      </c>
      <c r="K21" s="476"/>
      <c r="L21" s="476"/>
      <c r="M21" s="476"/>
      <c r="N21" s="476"/>
      <c r="O21" s="476"/>
      <c r="P21" s="476"/>
      <c r="Q21" s="476"/>
      <c r="R21" s="476"/>
      <c r="S21" s="476"/>
    </row>
    <row r="22" spans="1:19" ht="84.75" customHeight="1" x14ac:dyDescent="0.25">
      <c r="A22" s="36"/>
      <c r="B22" s="67">
        <v>9</v>
      </c>
      <c r="C22" s="473" t="s">
        <v>163</v>
      </c>
      <c r="D22" s="481">
        <v>6</v>
      </c>
      <c r="E22" s="30">
        <v>110</v>
      </c>
      <c r="F22" s="30" t="s">
        <v>138</v>
      </c>
      <c r="G22" s="68" t="s">
        <v>164</v>
      </c>
      <c r="H22" s="30">
        <v>450457</v>
      </c>
      <c r="I22" s="32" t="str">
        <f>IF(R22="média",P22,Q22)</f>
        <v/>
      </c>
      <c r="J22" s="32" t="e">
        <f>TRUNC((E22*I22),2)</f>
        <v>#VALUE!</v>
      </c>
      <c r="K22" s="33"/>
      <c r="L22" s="33"/>
      <c r="M22" s="33"/>
      <c r="N22" s="33"/>
      <c r="O22" s="32" t="str">
        <f>IFERROR(_xlfn.STDEV.S(K22:N22),"")</f>
        <v/>
      </c>
      <c r="P22" s="53" t="str">
        <f>IFERROR(_xlfn.STDEV.S(K22:N22)/AVERAGE(K22:N22),"")</f>
        <v/>
      </c>
      <c r="Q22" s="32" t="str">
        <f>IFERROR(TRUNC(IF(P22&lt;=25%,AVERAGE(K22:N22),""),2),"")</f>
        <v/>
      </c>
      <c r="R22" s="32" t="str">
        <f>IFERROR(TRUNC(IF(P22&gt;25%,MEDIAN(K22:N22),""),2),"")</f>
        <v/>
      </c>
      <c r="S22" s="35" t="str">
        <f>IF(P22="","",IF(P22&gt;25%,"Mediana","Média"))</f>
        <v/>
      </c>
    </row>
    <row r="23" spans="1:19" ht="114" customHeight="1" x14ac:dyDescent="0.25">
      <c r="A23" s="36"/>
      <c r="B23" s="67">
        <v>10</v>
      </c>
      <c r="C23" s="473"/>
      <c r="D23" s="481"/>
      <c r="E23" s="30">
        <v>50</v>
      </c>
      <c r="F23" s="30" t="s">
        <v>67</v>
      </c>
      <c r="G23" s="68" t="s">
        <v>165</v>
      </c>
      <c r="H23" s="30">
        <v>382418</v>
      </c>
      <c r="I23" s="32" t="str">
        <f>IF(R23="média",P23,Q23)</f>
        <v/>
      </c>
      <c r="J23" s="32" t="e">
        <f>TRUNC((E23*I23),2)</f>
        <v>#VALUE!</v>
      </c>
      <c r="K23" s="33"/>
      <c r="L23" s="33"/>
      <c r="M23" s="33"/>
      <c r="N23" s="33"/>
      <c r="O23" s="32" t="str">
        <f>IFERROR(_xlfn.STDEV.S(K23:N23),"")</f>
        <v/>
      </c>
      <c r="P23" s="53" t="str">
        <f>IFERROR(_xlfn.STDEV.S(K23:N23)/AVERAGE(K23:N23),"")</f>
        <v/>
      </c>
      <c r="Q23" s="32" t="str">
        <f>IFERROR(TRUNC(IF(P23&lt;=25%,AVERAGE(K23:N23),""),2),"")</f>
        <v/>
      </c>
      <c r="R23" s="32" t="str">
        <f>IFERROR(TRUNC(IF(P23&gt;25%,MEDIAN(K23:N23),""),2),"")</f>
        <v/>
      </c>
      <c r="S23" s="35" t="str">
        <f>IF(P23="","",IF(P23&gt;25%,"Mediana","Média"))</f>
        <v/>
      </c>
    </row>
    <row r="24" spans="1:19" ht="13.9" customHeight="1" x14ac:dyDescent="0.25">
      <c r="A24" s="36"/>
      <c r="B24" s="475" t="s">
        <v>166</v>
      </c>
      <c r="C24" s="475"/>
      <c r="D24" s="475"/>
      <c r="E24" s="475"/>
      <c r="F24" s="475"/>
      <c r="G24" s="475"/>
      <c r="H24" s="475"/>
      <c r="I24" s="475"/>
      <c r="J24" s="37" t="e">
        <f>TRUNC(SUM(J22:J23),2)</f>
        <v>#VALUE!</v>
      </c>
      <c r="K24" s="476"/>
      <c r="L24" s="476"/>
      <c r="M24" s="476"/>
      <c r="N24" s="476"/>
      <c r="O24" s="476"/>
      <c r="P24" s="476"/>
      <c r="Q24" s="476"/>
      <c r="R24" s="476"/>
      <c r="S24" s="476"/>
    </row>
    <row r="25" spans="1:19" ht="13.9" customHeight="1" x14ac:dyDescent="0.25">
      <c r="A25" s="36"/>
      <c r="B25" s="475" t="s">
        <v>161</v>
      </c>
      <c r="C25" s="475"/>
      <c r="D25" s="475"/>
      <c r="E25" s="475"/>
      <c r="F25" s="475"/>
      <c r="G25" s="475"/>
      <c r="H25" s="475"/>
      <c r="I25" s="475"/>
      <c r="J25" s="37" t="e">
        <f>TRUNC((J24/6),2)</f>
        <v>#VALUE!</v>
      </c>
      <c r="K25" s="476"/>
      <c r="L25" s="476"/>
      <c r="M25" s="476"/>
      <c r="N25" s="476"/>
      <c r="O25" s="476"/>
      <c r="P25" s="476"/>
      <c r="Q25" s="476"/>
      <c r="R25" s="476"/>
      <c r="S25" s="476"/>
    </row>
    <row r="26" spans="1:19" ht="13.9" customHeight="1" x14ac:dyDescent="0.25">
      <c r="A26" s="36"/>
      <c r="B26" s="475" t="s">
        <v>162</v>
      </c>
      <c r="C26" s="475"/>
      <c r="D26" s="475"/>
      <c r="E26" s="475"/>
      <c r="F26" s="475"/>
      <c r="G26" s="475"/>
      <c r="H26" s="475"/>
      <c r="I26" s="475"/>
      <c r="J26" s="69" t="e">
        <f>TRUNC((J25/4),2)</f>
        <v>#VALUE!</v>
      </c>
      <c r="K26" s="36"/>
      <c r="L26" s="36"/>
      <c r="M26" s="36"/>
      <c r="N26" s="36"/>
      <c r="O26" s="36"/>
      <c r="P26" s="36"/>
      <c r="Q26" s="36"/>
      <c r="R26" s="38"/>
      <c r="S26" s="38"/>
    </row>
    <row r="27" spans="1:19" ht="15.75" thickBot="1" x14ac:dyDescent="0.3"/>
    <row r="28" spans="1:19" x14ac:dyDescent="0.25">
      <c r="B28" s="463" t="s">
        <v>495</v>
      </c>
      <c r="C28" s="464"/>
      <c r="D28" s="464"/>
      <c r="E28" s="464"/>
      <c r="F28" s="464"/>
      <c r="G28" s="464"/>
      <c r="H28" s="464"/>
      <c r="I28" s="464"/>
      <c r="J28" s="464"/>
      <c r="K28" s="465"/>
    </row>
    <row r="29" spans="1:19" ht="15.75" thickBot="1" x14ac:dyDescent="0.3">
      <c r="B29" s="466"/>
      <c r="C29" s="467"/>
      <c r="D29" s="467"/>
      <c r="E29" s="467"/>
      <c r="F29" s="467"/>
      <c r="G29" s="467"/>
      <c r="H29" s="467"/>
      <c r="I29" s="467"/>
      <c r="J29" s="467"/>
      <c r="K29" s="468"/>
    </row>
  </sheetData>
  <mergeCells count="25">
    <mergeCell ref="B25:I25"/>
    <mergeCell ref="K25:S25"/>
    <mergeCell ref="B26:I26"/>
    <mergeCell ref="B21:I21"/>
    <mergeCell ref="K21:S21"/>
    <mergeCell ref="C22:C23"/>
    <mergeCell ref="D22:D23"/>
    <mergeCell ref="B24:I24"/>
    <mergeCell ref="K24:S24"/>
    <mergeCell ref="B28:K29"/>
    <mergeCell ref="G1:J1"/>
    <mergeCell ref="G2:J2"/>
    <mergeCell ref="G3:J3"/>
    <mergeCell ref="G4:J4"/>
    <mergeCell ref="G5:J5"/>
    <mergeCell ref="B7:S7"/>
    <mergeCell ref="B8:S8"/>
    <mergeCell ref="B9:J9"/>
    <mergeCell ref="K9:N9"/>
    <mergeCell ref="P9:S9"/>
    <mergeCell ref="C11:C18"/>
    <mergeCell ref="D11:D18"/>
    <mergeCell ref="B19:I19"/>
    <mergeCell ref="K19:S19"/>
    <mergeCell ref="B20:I20"/>
  </mergeCells>
  <pageMargins left="0.51180555555555496" right="0.51180555555555496" top="0.78749999999999998" bottom="0.78749999999999998" header="0.51180555555555496" footer="0.51180555555555496"/>
  <pageSetup paperSize="9" scale="53"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18"/>
  <sheetViews>
    <sheetView showGridLines="0" view="pageBreakPreview" zoomScale="83" zoomScaleNormal="110" zoomScalePageLayoutView="83" workbookViewId="0">
      <selection activeCell="R17" sqref="R17:R18"/>
    </sheetView>
  </sheetViews>
  <sheetFormatPr defaultColWidth="9" defaultRowHeight="15" x14ac:dyDescent="0.25"/>
  <cols>
    <col min="1" max="1" width="4.140625" customWidth="1"/>
    <col min="2" max="2" width="7" style="5" customWidth="1"/>
    <col min="3" max="3" width="12" style="6" customWidth="1"/>
    <col min="4" max="4" width="8.85546875" style="5" customWidth="1"/>
    <col min="5" max="5" width="27.5703125" style="7" customWidth="1"/>
    <col min="6" max="6" width="8.28515625" style="8" customWidth="1"/>
    <col min="7" max="7" width="12.5703125" style="9" customWidth="1"/>
    <col min="8" max="8" width="13.85546875" style="10" customWidth="1"/>
    <col min="9" max="9" width="17.42578125" style="70" customWidth="1"/>
    <col min="10" max="11" width="14.140625" style="11" customWidth="1"/>
    <col min="12" max="12" width="14.42578125" style="11" customWidth="1"/>
    <col min="13" max="14" width="12.42578125" style="11" customWidth="1"/>
    <col min="15" max="15" width="11.28515625" style="11" customWidth="1"/>
    <col min="16" max="16" width="12.140625" style="11" customWidth="1"/>
    <col min="17" max="17" width="12.140625" style="12" customWidth="1"/>
    <col min="18" max="18" width="14.140625" style="12" customWidth="1"/>
    <col min="19" max="20" width="15.42578125" style="11" customWidth="1"/>
    <col min="21" max="1022" width="9" style="11"/>
    <col min="1023" max="1024" width="11.5703125" customWidth="1"/>
  </cols>
  <sheetData>
    <row r="1" spans="1:1024" ht="15" customHeight="1" x14ac:dyDescent="0.25">
      <c r="B1" s="13"/>
      <c r="E1" s="450"/>
      <c r="F1" s="450"/>
      <c r="G1" s="450"/>
      <c r="H1" s="450"/>
      <c r="I1" s="71"/>
      <c r="J1" s="14"/>
      <c r="K1" s="14"/>
      <c r="L1" s="14"/>
      <c r="M1" s="14"/>
      <c r="N1" s="14"/>
    </row>
    <row r="2" spans="1:1024" ht="15" customHeight="1" x14ac:dyDescent="0.25">
      <c r="B2" s="13"/>
      <c r="E2" s="450"/>
      <c r="F2" s="450"/>
      <c r="G2" s="450"/>
      <c r="H2" s="450"/>
      <c r="I2" s="71"/>
      <c r="J2" s="14"/>
      <c r="K2" s="14"/>
      <c r="L2" s="14"/>
      <c r="M2" s="14"/>
      <c r="N2" s="14"/>
    </row>
    <row r="3" spans="1:1024" ht="15" customHeight="1" x14ac:dyDescent="0.25">
      <c r="B3" s="13"/>
      <c r="E3" s="450"/>
      <c r="F3" s="450"/>
      <c r="G3" s="450"/>
      <c r="H3" s="450"/>
      <c r="I3" s="71"/>
      <c r="J3" s="14"/>
      <c r="K3" s="14"/>
      <c r="L3" s="14"/>
      <c r="M3" s="14"/>
      <c r="N3" s="14"/>
    </row>
    <row r="4" spans="1:1024" ht="15" customHeight="1" x14ac:dyDescent="0.25">
      <c r="B4" s="13"/>
      <c r="E4" s="450"/>
      <c r="F4" s="450"/>
      <c r="G4" s="450"/>
      <c r="H4" s="450"/>
      <c r="I4" s="71"/>
      <c r="J4" s="15"/>
      <c r="K4" s="14"/>
      <c r="L4" s="14"/>
      <c r="M4" s="14"/>
      <c r="N4" s="14"/>
    </row>
    <row r="5" spans="1:1024" ht="13.7" customHeight="1" x14ac:dyDescent="0.25">
      <c r="B5" s="6"/>
      <c r="E5" s="450"/>
      <c r="F5" s="450"/>
      <c r="G5" s="450"/>
      <c r="H5" s="450"/>
      <c r="I5" s="71"/>
      <c r="J5" s="15"/>
    </row>
    <row r="6" spans="1:1024" x14ac:dyDescent="0.25">
      <c r="B6" s="6"/>
      <c r="C6" s="16"/>
      <c r="E6" s="17"/>
      <c r="F6" s="18"/>
      <c r="G6" s="5"/>
      <c r="H6" s="19"/>
      <c r="I6" s="72"/>
    </row>
    <row r="7" spans="1:1024" x14ac:dyDescent="0.25">
      <c r="B7" s="453" t="s">
        <v>24</v>
      </c>
      <c r="C7" s="453"/>
      <c r="D7" s="453"/>
      <c r="E7" s="453"/>
      <c r="F7" s="453"/>
      <c r="G7" s="453"/>
      <c r="H7" s="453"/>
      <c r="I7" s="453"/>
      <c r="J7" s="453"/>
      <c r="K7" s="453"/>
      <c r="L7" s="453"/>
      <c r="M7" s="453"/>
      <c r="N7" s="453"/>
      <c r="O7" s="453"/>
      <c r="P7" s="453"/>
      <c r="Q7" s="453"/>
      <c r="R7" s="453"/>
      <c r="S7" s="453"/>
      <c r="T7" s="453"/>
    </row>
    <row r="8" spans="1:1024" x14ac:dyDescent="0.25">
      <c r="B8" s="454" t="s">
        <v>167</v>
      </c>
      <c r="C8" s="454"/>
      <c r="D8" s="454"/>
      <c r="E8" s="454"/>
      <c r="F8" s="454"/>
      <c r="G8" s="454"/>
      <c r="H8" s="454"/>
      <c r="I8" s="454"/>
      <c r="J8" s="454"/>
      <c r="K8" s="454"/>
      <c r="L8" s="454"/>
      <c r="M8" s="454"/>
      <c r="N8" s="454"/>
      <c r="O8" s="454"/>
      <c r="P8" s="454"/>
      <c r="Q8" s="454"/>
      <c r="R8" s="454"/>
      <c r="S8" s="454"/>
      <c r="T8" s="454"/>
    </row>
    <row r="9" spans="1:1024" s="22" customFormat="1" ht="15" customHeight="1" x14ac:dyDescent="0.25">
      <c r="A9" s="20"/>
      <c r="B9" s="455" t="s">
        <v>26</v>
      </c>
      <c r="C9" s="455"/>
      <c r="D9" s="455"/>
      <c r="E9" s="455"/>
      <c r="F9" s="455"/>
      <c r="G9" s="455"/>
      <c r="H9" s="455"/>
      <c r="I9" s="73"/>
      <c r="J9" s="455" t="s">
        <v>168</v>
      </c>
      <c r="K9" s="455"/>
      <c r="L9" s="455"/>
      <c r="M9" s="455"/>
      <c r="N9" s="21"/>
      <c r="O9" s="456"/>
      <c r="P9" s="456"/>
      <c r="Q9" s="456"/>
      <c r="R9" s="456"/>
      <c r="S9" s="456" t="s">
        <v>47</v>
      </c>
      <c r="T9" s="456"/>
      <c r="AMI9"/>
      <c r="AMJ9"/>
    </row>
    <row r="10" spans="1:1024" s="23" customFormat="1" ht="63" customHeight="1" x14ac:dyDescent="0.25">
      <c r="B10" s="24" t="s">
        <v>28</v>
      </c>
      <c r="C10" s="24" t="s">
        <v>29</v>
      </c>
      <c r="D10" s="24" t="s">
        <v>30</v>
      </c>
      <c r="E10" s="24" t="s">
        <v>31</v>
      </c>
      <c r="F10" s="24" t="s">
        <v>48</v>
      </c>
      <c r="G10" s="25" t="s">
        <v>33</v>
      </c>
      <c r="H10" s="26" t="s">
        <v>34</v>
      </c>
      <c r="I10" s="74" t="s">
        <v>169</v>
      </c>
      <c r="J10" s="27" t="s">
        <v>49</v>
      </c>
      <c r="K10" s="27" t="s">
        <v>50</v>
      </c>
      <c r="L10" s="27" t="s">
        <v>51</v>
      </c>
      <c r="M10" s="27" t="s">
        <v>52</v>
      </c>
      <c r="N10" s="28" t="s">
        <v>53</v>
      </c>
      <c r="O10" s="28" t="s">
        <v>35</v>
      </c>
      <c r="P10" s="28" t="s">
        <v>36</v>
      </c>
      <c r="Q10" s="28" t="s">
        <v>37</v>
      </c>
      <c r="R10" s="28" t="s">
        <v>38</v>
      </c>
      <c r="S10" s="49" t="s">
        <v>170</v>
      </c>
      <c r="T10" s="75" t="s">
        <v>171</v>
      </c>
      <c r="AMI10"/>
      <c r="AMJ10"/>
    </row>
    <row r="11" spans="1:1024" s="23" customFormat="1" x14ac:dyDescent="0.25">
      <c r="B11" s="488" t="s">
        <v>172</v>
      </c>
      <c r="C11" s="488"/>
      <c r="D11" s="488"/>
      <c r="E11" s="488"/>
      <c r="F11" s="488"/>
      <c r="G11" s="488"/>
      <c r="H11" s="488"/>
      <c r="I11" s="488"/>
      <c r="J11" s="488"/>
      <c r="K11" s="488"/>
      <c r="L11" s="488"/>
      <c r="M11" s="488"/>
      <c r="N11" s="488"/>
      <c r="O11" s="488"/>
      <c r="P11" s="488"/>
      <c r="Q11" s="488"/>
      <c r="R11" s="488"/>
      <c r="S11" s="488"/>
      <c r="T11" s="488"/>
      <c r="AMI11"/>
      <c r="AMJ11"/>
    </row>
    <row r="12" spans="1:1024" s="29" customFormat="1" ht="122.25" customHeight="1" x14ac:dyDescent="0.25">
      <c r="B12" s="76">
        <v>1</v>
      </c>
      <c r="C12" s="59">
        <v>1</v>
      </c>
      <c r="D12" s="59" t="s">
        <v>67</v>
      </c>
      <c r="E12" s="30" t="s">
        <v>173</v>
      </c>
      <c r="F12" s="30">
        <v>338782</v>
      </c>
      <c r="G12" s="32" t="str">
        <f>IF(R12="média",P12,Q12)</f>
        <v/>
      </c>
      <c r="H12" s="32" t="e">
        <f>TRUNC((C12*G12),2)</f>
        <v>#VALUE!</v>
      </c>
      <c r="I12" s="32" t="e">
        <f>TRUNC(((H12-(H12*10%))/60)*12,2)</f>
        <v>#VALUE!</v>
      </c>
      <c r="J12" s="33"/>
      <c r="K12" s="33"/>
      <c r="L12" s="33"/>
      <c r="M12" s="33"/>
      <c r="N12" s="32" t="e">
        <f>_xlfn.STDEV.S(I12:M12)</f>
        <v>#VALUE!</v>
      </c>
      <c r="O12" s="53" t="str">
        <f>IFERROR(_xlfn.STDEV.S(J12:M12)/AVERAGE(J12:M12),"")</f>
        <v/>
      </c>
      <c r="P12" s="32" t="str">
        <f>IF(O12&lt;=25%,AVERAGE(J12:M12),"")</f>
        <v/>
      </c>
      <c r="Q12" s="32" t="str">
        <f>IFERROR(IF(O12&gt;25%,MEDIAN(J12:M12),""),"")</f>
        <v/>
      </c>
      <c r="R12" s="35" t="str">
        <f>IF(O12&gt;25%,"Mediana","Média")</f>
        <v>Mediana</v>
      </c>
      <c r="S12" s="52"/>
      <c r="T12" s="52">
        <v>60</v>
      </c>
      <c r="AMI12"/>
      <c r="AMJ12"/>
    </row>
    <row r="13" spans="1:1024" s="36" customFormat="1" ht="160.5" customHeight="1" x14ac:dyDescent="0.25">
      <c r="B13" s="76">
        <v>2</v>
      </c>
      <c r="C13" s="59">
        <v>1</v>
      </c>
      <c r="D13" s="59" t="s">
        <v>67</v>
      </c>
      <c r="E13" s="30" t="s">
        <v>174</v>
      </c>
      <c r="F13" s="30">
        <v>453258</v>
      </c>
      <c r="G13" s="32" t="str">
        <f>IF(R13="média",P13,Q13)</f>
        <v/>
      </c>
      <c r="H13" s="32" t="e">
        <f>TRUNC((C13*G13),2)</f>
        <v>#VALUE!</v>
      </c>
      <c r="I13" s="32" t="e">
        <f>TRUNC(((H13-(H13*10%))/60)*12,2)</f>
        <v>#VALUE!</v>
      </c>
      <c r="J13" s="33"/>
      <c r="K13" s="33"/>
      <c r="L13" s="33"/>
      <c r="M13" s="33"/>
      <c r="N13" s="32" t="e">
        <f>_xlfn.STDEV.S(I13:M13)</f>
        <v>#VALUE!</v>
      </c>
      <c r="O13" s="53" t="str">
        <f>IFERROR(_xlfn.STDEV.S(J13:M13)/AVERAGE(J13:M13),"")</f>
        <v/>
      </c>
      <c r="P13" s="32" t="str">
        <f>IF(O13&lt;=25%,AVERAGE(J13:M13),"")</f>
        <v/>
      </c>
      <c r="Q13" s="32" t="str">
        <f>IFERROR(IF(O13&gt;25%,MEDIAN(J13:M13),""),"")</f>
        <v/>
      </c>
      <c r="R13" s="35" t="str">
        <f>IF(O13&gt;25%,"Mediana","Média")</f>
        <v>Mediana</v>
      </c>
      <c r="S13" s="52"/>
      <c r="T13" s="52">
        <v>60</v>
      </c>
      <c r="AMI13"/>
      <c r="AMJ13"/>
    </row>
    <row r="14" spans="1:1024" s="36" customFormat="1" x14ac:dyDescent="0.25">
      <c r="B14" s="489" t="s">
        <v>175</v>
      </c>
      <c r="C14" s="489"/>
      <c r="D14" s="489"/>
      <c r="E14" s="489"/>
      <c r="F14" s="489"/>
      <c r="G14" s="489"/>
      <c r="H14" s="489"/>
      <c r="I14" s="77" t="e">
        <f>TRUNC(SUM(I12:I13),2)</f>
        <v>#VALUE!</v>
      </c>
      <c r="AMI14"/>
      <c r="AMJ14"/>
    </row>
    <row r="15" spans="1:1024" s="36" customFormat="1" x14ac:dyDescent="0.25">
      <c r="B15" s="490" t="s">
        <v>176</v>
      </c>
      <c r="C15" s="490"/>
      <c r="D15" s="490"/>
      <c r="E15" s="490"/>
      <c r="F15" s="490"/>
      <c r="G15" s="490"/>
      <c r="H15" s="490"/>
      <c r="I15" s="78" t="e">
        <f>TRUNC((I14/6),2)</f>
        <v>#VALUE!</v>
      </c>
      <c r="Q15" s="38"/>
      <c r="R15" s="38"/>
      <c r="AMI15"/>
      <c r="AMJ15"/>
    </row>
    <row r="16" spans="1:1024" s="36" customFormat="1" x14ac:dyDescent="0.25">
      <c r="B16" s="490" t="s">
        <v>177</v>
      </c>
      <c r="C16" s="490"/>
      <c r="D16" s="490"/>
      <c r="E16" s="490"/>
      <c r="F16" s="490"/>
      <c r="G16" s="490"/>
      <c r="H16" s="490"/>
      <c r="I16" s="78" t="e">
        <f>TRUNC((I15/23),2)</f>
        <v>#VALUE!</v>
      </c>
      <c r="Q16" s="38"/>
      <c r="R16" s="38"/>
      <c r="AMI16"/>
      <c r="AMJ16"/>
    </row>
    <row r="17" spans="2:1024" s="36" customFormat="1" ht="12.75" customHeight="1" x14ac:dyDescent="0.25">
      <c r="B17" s="9"/>
      <c r="F17" s="40"/>
      <c r="G17" s="40"/>
      <c r="H17" s="41"/>
      <c r="I17" s="65"/>
      <c r="Q17" s="38"/>
      <c r="R17" s="38"/>
      <c r="AMI17"/>
      <c r="AMJ17"/>
    </row>
    <row r="18" spans="2:1024" s="36" customFormat="1" ht="15.75" thickBot="1" x14ac:dyDescent="0.3">
      <c r="B18" s="46"/>
      <c r="C18" s="46"/>
      <c r="D18" s="458"/>
      <c r="E18" s="458"/>
      <c r="F18" s="458"/>
      <c r="G18" s="40"/>
      <c r="H18" s="41"/>
      <c r="I18" s="65"/>
      <c r="J18" s="79"/>
      <c r="K18" s="79"/>
      <c r="L18" s="79"/>
      <c r="M18" s="79"/>
      <c r="N18" s="79"/>
      <c r="Q18" s="38"/>
      <c r="R18" s="38"/>
      <c r="AMI18"/>
      <c r="AMJ18"/>
    </row>
    <row r="19" spans="2:1024" s="36" customFormat="1" x14ac:dyDescent="0.25">
      <c r="B19" s="9"/>
      <c r="C19" s="46"/>
      <c r="D19" s="5"/>
      <c r="E19" s="47"/>
      <c r="F19" s="40"/>
      <c r="G19" s="40"/>
      <c r="H19" s="41"/>
      <c r="I19" s="65"/>
      <c r="J19" s="482" t="s">
        <v>491</v>
      </c>
      <c r="K19" s="483"/>
      <c r="L19" s="483"/>
      <c r="M19" s="483"/>
      <c r="N19" s="483"/>
      <c r="O19" s="483"/>
      <c r="P19" s="483"/>
      <c r="Q19" s="483"/>
      <c r="R19" s="483"/>
      <c r="S19" s="483"/>
      <c r="T19" s="484"/>
      <c r="AMI19"/>
      <c r="AMJ19"/>
    </row>
    <row r="20" spans="2:1024" s="36" customFormat="1" ht="15.75" thickBot="1" x14ac:dyDescent="0.3">
      <c r="B20" s="9"/>
      <c r="C20" s="46"/>
      <c r="D20" s="5"/>
      <c r="E20" s="47"/>
      <c r="F20" s="40"/>
      <c r="G20" s="40"/>
      <c r="H20" s="41"/>
      <c r="I20" s="65"/>
      <c r="J20" s="485"/>
      <c r="K20" s="486"/>
      <c r="L20" s="486"/>
      <c r="M20" s="486"/>
      <c r="N20" s="486"/>
      <c r="O20" s="486"/>
      <c r="P20" s="486"/>
      <c r="Q20" s="486"/>
      <c r="R20" s="486"/>
      <c r="S20" s="486"/>
      <c r="T20" s="487"/>
      <c r="AMI20"/>
      <c r="AMJ20"/>
    </row>
    <row r="21" spans="2:1024" s="36" customFormat="1" x14ac:dyDescent="0.25">
      <c r="B21" s="9"/>
      <c r="C21" s="46"/>
      <c r="D21" s="5"/>
      <c r="E21" s="47"/>
      <c r="F21" s="40"/>
      <c r="G21" s="40"/>
      <c r="H21" s="41"/>
      <c r="I21" s="65"/>
      <c r="Q21" s="38"/>
      <c r="R21" s="38"/>
      <c r="AMI21"/>
      <c r="AMJ21"/>
    </row>
    <row r="22" spans="2:1024" s="36" customFormat="1" x14ac:dyDescent="0.25">
      <c r="B22" s="9"/>
      <c r="C22" s="46"/>
      <c r="D22" s="5"/>
      <c r="E22" s="47"/>
      <c r="F22" s="40"/>
      <c r="G22" s="40"/>
      <c r="H22" s="41"/>
      <c r="I22" s="65"/>
      <c r="Q22" s="38"/>
      <c r="R22" s="38"/>
      <c r="AMI22"/>
      <c r="AMJ22"/>
    </row>
    <row r="23" spans="2:1024" s="36" customFormat="1" x14ac:dyDescent="0.25">
      <c r="B23" s="9"/>
      <c r="C23" s="46"/>
      <c r="D23" s="5"/>
      <c r="E23" s="47"/>
      <c r="F23" s="40"/>
      <c r="G23" s="40"/>
      <c r="H23" s="41"/>
      <c r="I23" s="65"/>
      <c r="Q23" s="38"/>
      <c r="R23" s="38"/>
      <c r="AMI23"/>
      <c r="AMJ23"/>
    </row>
    <row r="24" spans="2:1024" s="36" customFormat="1" x14ac:dyDescent="0.25">
      <c r="B24" s="9"/>
      <c r="C24" s="46"/>
      <c r="D24" s="5"/>
      <c r="E24" s="47"/>
      <c r="F24" s="40"/>
      <c r="G24" s="40"/>
      <c r="H24" s="41"/>
      <c r="I24" s="65"/>
      <c r="Q24" s="38"/>
      <c r="R24" s="38"/>
      <c r="AMI24"/>
      <c r="AMJ24"/>
    </row>
    <row r="25" spans="2:1024" s="36" customFormat="1" x14ac:dyDescent="0.25">
      <c r="B25" s="9"/>
      <c r="C25" s="46"/>
      <c r="D25" s="5"/>
      <c r="E25" s="47"/>
      <c r="F25" s="40"/>
      <c r="G25" s="40"/>
      <c r="H25" s="41"/>
      <c r="I25" s="65"/>
      <c r="Q25" s="38"/>
      <c r="R25" s="38"/>
      <c r="AMI25"/>
      <c r="AMJ25"/>
    </row>
    <row r="26" spans="2:1024" s="36" customFormat="1" x14ac:dyDescent="0.25">
      <c r="B26" s="9"/>
      <c r="C26" s="46"/>
      <c r="D26" s="5"/>
      <c r="E26" s="47"/>
      <c r="F26" s="40"/>
      <c r="G26" s="40"/>
      <c r="H26" s="41"/>
      <c r="I26" s="65"/>
      <c r="Q26" s="38"/>
      <c r="R26" s="38"/>
      <c r="AMI26"/>
      <c r="AMJ26"/>
    </row>
    <row r="27" spans="2:1024" s="36" customFormat="1" x14ac:dyDescent="0.25">
      <c r="B27" s="9"/>
      <c r="C27" s="46"/>
      <c r="D27" s="5"/>
      <c r="E27" s="47"/>
      <c r="F27" s="40"/>
      <c r="G27" s="40"/>
      <c r="H27" s="41"/>
      <c r="I27" s="65"/>
      <c r="Q27" s="38"/>
      <c r="R27" s="38"/>
      <c r="AMI27"/>
      <c r="AMJ27"/>
    </row>
    <row r="28" spans="2:1024" s="36" customFormat="1" x14ac:dyDescent="0.25">
      <c r="B28" s="9"/>
      <c r="C28" s="46"/>
      <c r="D28" s="5"/>
      <c r="E28" s="47"/>
      <c r="F28" s="40"/>
      <c r="G28" s="40"/>
      <c r="H28" s="41"/>
      <c r="I28" s="65"/>
      <c r="Q28" s="38"/>
      <c r="R28" s="38"/>
      <c r="AMI28"/>
      <c r="AMJ28"/>
    </row>
    <row r="29" spans="2:1024" s="36" customFormat="1" x14ac:dyDescent="0.25">
      <c r="B29" s="9"/>
      <c r="C29" s="46"/>
      <c r="D29" s="5"/>
      <c r="E29" s="47"/>
      <c r="F29" s="40"/>
      <c r="G29" s="40"/>
      <c r="H29" s="41"/>
      <c r="I29" s="65"/>
      <c r="Q29" s="38"/>
      <c r="R29" s="38"/>
      <c r="AMI29"/>
      <c r="AMJ29"/>
    </row>
    <row r="30" spans="2:1024" s="36" customFormat="1" x14ac:dyDescent="0.25">
      <c r="B30" s="9"/>
      <c r="C30" s="46"/>
      <c r="D30" s="5"/>
      <c r="E30" s="47"/>
      <c r="F30" s="40"/>
      <c r="G30" s="40"/>
      <c r="H30" s="41"/>
      <c r="I30" s="65"/>
      <c r="Q30" s="38"/>
      <c r="R30" s="38"/>
      <c r="AMI30"/>
      <c r="AMJ30"/>
    </row>
    <row r="31" spans="2:1024" s="36" customFormat="1" x14ac:dyDescent="0.25">
      <c r="B31" s="9"/>
      <c r="C31" s="46"/>
      <c r="D31" s="5"/>
      <c r="E31" s="47"/>
      <c r="F31" s="40"/>
      <c r="G31" s="40"/>
      <c r="H31" s="41"/>
      <c r="I31" s="65"/>
      <c r="Q31" s="38"/>
      <c r="R31" s="38"/>
      <c r="AMI31"/>
      <c r="AMJ31"/>
    </row>
    <row r="32" spans="2:1024" s="36" customFormat="1" x14ac:dyDescent="0.25">
      <c r="B32" s="9"/>
      <c r="C32" s="46"/>
      <c r="D32" s="5"/>
      <c r="E32" s="47"/>
      <c r="F32" s="40"/>
      <c r="G32" s="40"/>
      <c r="H32" s="41"/>
      <c r="I32" s="65"/>
      <c r="Q32" s="38"/>
      <c r="R32" s="38"/>
      <c r="AMI32"/>
      <c r="AMJ32"/>
    </row>
    <row r="33" spans="2:1024" s="36" customFormat="1" x14ac:dyDescent="0.25">
      <c r="B33" s="9"/>
      <c r="C33" s="46"/>
      <c r="D33" s="5"/>
      <c r="E33" s="47"/>
      <c r="F33" s="40"/>
      <c r="G33" s="40"/>
      <c r="H33" s="41"/>
      <c r="I33" s="65"/>
      <c r="Q33" s="38"/>
      <c r="R33" s="38"/>
      <c r="AMI33"/>
      <c r="AMJ33"/>
    </row>
    <row r="34" spans="2:1024" s="36" customFormat="1" x14ac:dyDescent="0.25">
      <c r="B34" s="9"/>
      <c r="C34" s="46"/>
      <c r="D34" s="5"/>
      <c r="E34" s="47"/>
      <c r="F34" s="40"/>
      <c r="G34" s="40"/>
      <c r="H34" s="41"/>
      <c r="I34" s="65"/>
      <c r="Q34" s="38"/>
      <c r="R34" s="38"/>
      <c r="AMI34"/>
      <c r="AMJ34"/>
    </row>
    <row r="35" spans="2:1024" s="36" customFormat="1" x14ac:dyDescent="0.25">
      <c r="B35" s="9"/>
      <c r="C35" s="46"/>
      <c r="D35" s="5"/>
      <c r="E35" s="47"/>
      <c r="F35" s="40"/>
      <c r="G35" s="40"/>
      <c r="H35" s="41"/>
      <c r="I35" s="65"/>
      <c r="Q35" s="38"/>
      <c r="R35" s="38"/>
      <c r="AMI35"/>
      <c r="AMJ35"/>
    </row>
    <row r="36" spans="2:1024" s="36" customFormat="1" x14ac:dyDescent="0.25">
      <c r="B36" s="9"/>
      <c r="C36" s="46"/>
      <c r="D36" s="5"/>
      <c r="E36" s="47"/>
      <c r="F36" s="40"/>
      <c r="G36" s="40"/>
      <c r="H36" s="41"/>
      <c r="I36" s="65"/>
      <c r="Q36" s="38"/>
      <c r="R36" s="38"/>
      <c r="AMI36"/>
      <c r="AMJ36"/>
    </row>
    <row r="37" spans="2:1024" s="36" customFormat="1" x14ac:dyDescent="0.25">
      <c r="B37" s="9"/>
      <c r="C37" s="46"/>
      <c r="D37" s="5"/>
      <c r="E37" s="47"/>
      <c r="F37" s="40"/>
      <c r="G37" s="40"/>
      <c r="H37" s="41"/>
      <c r="I37" s="65"/>
      <c r="Q37" s="38"/>
      <c r="R37" s="38"/>
      <c r="AMI37"/>
      <c r="AMJ37"/>
    </row>
    <row r="38" spans="2:1024" s="36" customFormat="1" x14ac:dyDescent="0.25">
      <c r="B38" s="9"/>
      <c r="C38" s="46"/>
      <c r="D38" s="5"/>
      <c r="E38" s="47"/>
      <c r="F38" s="40"/>
      <c r="G38" s="40"/>
      <c r="H38" s="41"/>
      <c r="I38" s="65"/>
      <c r="Q38" s="38"/>
      <c r="R38" s="38"/>
      <c r="AMI38"/>
      <c r="AMJ38"/>
    </row>
    <row r="39" spans="2:1024" s="36" customFormat="1" x14ac:dyDescent="0.25">
      <c r="B39" s="9"/>
      <c r="C39" s="46"/>
      <c r="D39" s="5"/>
      <c r="E39" s="47"/>
      <c r="F39" s="40"/>
      <c r="G39" s="40"/>
      <c r="H39" s="41"/>
      <c r="I39" s="65"/>
      <c r="Q39" s="38"/>
      <c r="R39" s="38"/>
      <c r="AMI39"/>
      <c r="AMJ39"/>
    </row>
    <row r="40" spans="2:1024" s="36" customFormat="1" x14ac:dyDescent="0.25">
      <c r="B40" s="9"/>
      <c r="C40" s="46"/>
      <c r="D40" s="5"/>
      <c r="E40" s="47"/>
      <c r="F40" s="40"/>
      <c r="G40" s="40"/>
      <c r="H40" s="41"/>
      <c r="I40" s="65"/>
      <c r="Q40" s="38"/>
      <c r="R40" s="38"/>
      <c r="AMI40"/>
      <c r="AMJ40"/>
    </row>
    <row r="41" spans="2:1024" s="36" customFormat="1" x14ac:dyDescent="0.25">
      <c r="B41" s="9"/>
      <c r="C41" s="46"/>
      <c r="D41" s="5"/>
      <c r="E41" s="47"/>
      <c r="F41" s="40"/>
      <c r="G41" s="40"/>
      <c r="H41" s="41"/>
      <c r="I41" s="65"/>
      <c r="Q41" s="38"/>
      <c r="R41" s="38"/>
      <c r="AMI41"/>
      <c r="AMJ41"/>
    </row>
    <row r="42" spans="2:1024" s="36" customFormat="1" x14ac:dyDescent="0.25">
      <c r="B42" s="9"/>
      <c r="C42" s="46"/>
      <c r="D42" s="5"/>
      <c r="E42" s="47"/>
      <c r="F42" s="40"/>
      <c r="G42" s="40"/>
      <c r="H42" s="41"/>
      <c r="I42" s="65"/>
      <c r="Q42" s="38"/>
      <c r="R42" s="38"/>
      <c r="AMI42"/>
      <c r="AMJ42"/>
    </row>
    <row r="43" spans="2:1024" s="36" customFormat="1" x14ac:dyDescent="0.25">
      <c r="B43" s="9"/>
      <c r="C43" s="46"/>
      <c r="D43" s="5"/>
      <c r="E43" s="47"/>
      <c r="F43" s="40"/>
      <c r="G43" s="40"/>
      <c r="H43" s="41"/>
      <c r="I43" s="65"/>
      <c r="Q43" s="38"/>
      <c r="R43" s="38"/>
      <c r="AMI43"/>
      <c r="AMJ43"/>
    </row>
    <row r="44" spans="2:1024" s="36" customFormat="1" x14ac:dyDescent="0.25">
      <c r="B44" s="9"/>
      <c r="C44" s="46"/>
      <c r="D44" s="5"/>
      <c r="E44" s="47"/>
      <c r="F44" s="40"/>
      <c r="G44" s="40"/>
      <c r="H44" s="41"/>
      <c r="I44" s="65"/>
      <c r="Q44" s="38"/>
      <c r="R44" s="38"/>
      <c r="AMI44"/>
      <c r="AMJ44"/>
    </row>
    <row r="45" spans="2:1024" s="36" customFormat="1" x14ac:dyDescent="0.25">
      <c r="B45" s="9"/>
      <c r="C45" s="46"/>
      <c r="D45" s="5"/>
      <c r="E45" s="47"/>
      <c r="F45" s="40"/>
      <c r="G45" s="40"/>
      <c r="H45" s="41"/>
      <c r="I45" s="65"/>
      <c r="Q45" s="38"/>
      <c r="R45" s="38"/>
      <c r="AMI45"/>
      <c r="AMJ45"/>
    </row>
    <row r="46" spans="2:1024" s="36" customFormat="1" x14ac:dyDescent="0.25">
      <c r="B46" s="9"/>
      <c r="C46" s="46"/>
      <c r="D46" s="5"/>
      <c r="E46" s="47"/>
      <c r="F46" s="40"/>
      <c r="G46" s="40"/>
      <c r="H46" s="41"/>
      <c r="I46" s="65"/>
      <c r="Q46" s="38"/>
      <c r="R46" s="38"/>
      <c r="AMI46"/>
      <c r="AMJ46"/>
    </row>
    <row r="47" spans="2:1024" s="36" customFormat="1" x14ac:dyDescent="0.25">
      <c r="B47" s="9"/>
      <c r="C47" s="46"/>
      <c r="D47" s="5"/>
      <c r="E47" s="47"/>
      <c r="F47" s="40"/>
      <c r="G47" s="40"/>
      <c r="H47" s="41"/>
      <c r="I47" s="65"/>
      <c r="Q47" s="38"/>
      <c r="R47" s="38"/>
      <c r="AMI47"/>
      <c r="AMJ47"/>
    </row>
    <row r="48" spans="2:1024" s="36" customFormat="1" x14ac:dyDescent="0.25">
      <c r="B48" s="9"/>
      <c r="C48" s="46"/>
      <c r="D48" s="5"/>
      <c r="E48" s="47"/>
      <c r="F48" s="40"/>
      <c r="G48" s="40"/>
      <c r="H48" s="41"/>
      <c r="I48" s="65"/>
      <c r="Q48" s="38"/>
      <c r="R48" s="38"/>
      <c r="AMI48"/>
      <c r="AMJ48"/>
    </row>
    <row r="49" spans="2:1024" s="36" customFormat="1" x14ac:dyDescent="0.25">
      <c r="B49" s="9"/>
      <c r="C49" s="46"/>
      <c r="D49" s="5"/>
      <c r="E49" s="47"/>
      <c r="F49" s="40"/>
      <c r="G49" s="40"/>
      <c r="H49" s="41"/>
      <c r="I49" s="65"/>
      <c r="Q49" s="38"/>
      <c r="R49" s="38"/>
      <c r="AMI49"/>
      <c r="AMJ49"/>
    </row>
    <row r="50" spans="2:1024" s="36" customFormat="1" x14ac:dyDescent="0.25">
      <c r="B50" s="9"/>
      <c r="C50" s="46"/>
      <c r="D50" s="5"/>
      <c r="E50" s="47"/>
      <c r="F50" s="40"/>
      <c r="G50" s="40"/>
      <c r="H50" s="41"/>
      <c r="I50" s="65"/>
      <c r="Q50" s="38"/>
      <c r="R50" s="38"/>
      <c r="AMI50"/>
      <c r="AMJ50"/>
    </row>
    <row r="51" spans="2:1024" s="36" customFormat="1" x14ac:dyDescent="0.25">
      <c r="B51" s="9"/>
      <c r="C51" s="46"/>
      <c r="D51" s="5"/>
      <c r="E51" s="47"/>
      <c r="F51" s="40"/>
      <c r="G51" s="40"/>
      <c r="H51" s="41"/>
      <c r="I51" s="65"/>
      <c r="Q51" s="38"/>
      <c r="R51" s="38"/>
      <c r="AMI51"/>
      <c r="AMJ51"/>
    </row>
    <row r="52" spans="2:1024" s="36" customFormat="1" x14ac:dyDescent="0.25">
      <c r="B52" s="9"/>
      <c r="C52" s="46"/>
      <c r="D52" s="5"/>
      <c r="E52" s="47"/>
      <c r="F52" s="40"/>
      <c r="G52" s="40"/>
      <c r="H52" s="41"/>
      <c r="I52" s="65"/>
      <c r="Q52" s="38"/>
      <c r="R52" s="38"/>
      <c r="AMI52"/>
      <c r="AMJ52"/>
    </row>
    <row r="53" spans="2:1024" s="36" customFormat="1" x14ac:dyDescent="0.25">
      <c r="B53" s="9"/>
      <c r="C53" s="46"/>
      <c r="D53" s="5"/>
      <c r="E53" s="47"/>
      <c r="F53" s="40"/>
      <c r="G53" s="40"/>
      <c r="H53" s="41"/>
      <c r="I53" s="65"/>
      <c r="Q53" s="38"/>
      <c r="R53" s="38"/>
      <c r="AMI53"/>
      <c r="AMJ53"/>
    </row>
    <row r="54" spans="2:1024" s="36" customFormat="1" x14ac:dyDescent="0.25">
      <c r="B54" s="9"/>
      <c r="C54" s="46"/>
      <c r="D54" s="5"/>
      <c r="E54" s="47"/>
      <c r="F54" s="40"/>
      <c r="G54" s="40"/>
      <c r="H54" s="41"/>
      <c r="I54" s="65"/>
      <c r="Q54" s="38"/>
      <c r="R54" s="38"/>
      <c r="AMI54"/>
      <c r="AMJ54"/>
    </row>
    <row r="55" spans="2:1024" s="36" customFormat="1" x14ac:dyDescent="0.25">
      <c r="B55" s="9"/>
      <c r="C55" s="46"/>
      <c r="D55" s="5"/>
      <c r="E55" s="47"/>
      <c r="F55" s="40"/>
      <c r="G55" s="40"/>
      <c r="H55" s="41"/>
      <c r="I55" s="65"/>
      <c r="Q55" s="38"/>
      <c r="R55" s="38"/>
      <c r="AMI55"/>
      <c r="AMJ55"/>
    </row>
    <row r="56" spans="2:1024" s="36" customFormat="1" x14ac:dyDescent="0.25">
      <c r="B56" s="9"/>
      <c r="C56" s="46"/>
      <c r="D56" s="5"/>
      <c r="E56" s="47"/>
      <c r="F56" s="40"/>
      <c r="G56" s="40"/>
      <c r="H56" s="41"/>
      <c r="I56" s="65"/>
      <c r="Q56" s="38"/>
      <c r="R56" s="38"/>
      <c r="AMI56"/>
      <c r="AMJ56"/>
    </row>
    <row r="57" spans="2:1024" s="36" customFormat="1" x14ac:dyDescent="0.25">
      <c r="B57" s="9"/>
      <c r="C57" s="46"/>
      <c r="D57" s="5"/>
      <c r="E57" s="47"/>
      <c r="F57" s="40"/>
      <c r="G57" s="40"/>
      <c r="H57" s="41"/>
      <c r="I57" s="65"/>
      <c r="Q57" s="38"/>
      <c r="R57" s="38"/>
      <c r="AMI57"/>
      <c r="AMJ57"/>
    </row>
    <row r="58" spans="2:1024" s="36" customFormat="1" x14ac:dyDescent="0.25">
      <c r="B58" s="9"/>
      <c r="C58" s="46"/>
      <c r="D58" s="5"/>
      <c r="E58" s="47"/>
      <c r="F58" s="40"/>
      <c r="G58" s="40"/>
      <c r="H58" s="41"/>
      <c r="I58" s="65"/>
      <c r="Q58" s="38"/>
      <c r="R58" s="38"/>
      <c r="AMI58"/>
      <c r="AMJ58"/>
    </row>
    <row r="59" spans="2:1024" s="36" customFormat="1" x14ac:dyDescent="0.25">
      <c r="B59" s="9"/>
      <c r="C59" s="46"/>
      <c r="D59" s="5"/>
      <c r="E59" s="47"/>
      <c r="F59" s="40"/>
      <c r="G59" s="40"/>
      <c r="H59" s="41"/>
      <c r="I59" s="65"/>
      <c r="Q59" s="38"/>
      <c r="R59" s="38"/>
      <c r="AMI59"/>
      <c r="AMJ59"/>
    </row>
    <row r="60" spans="2:1024" s="36" customFormat="1" x14ac:dyDescent="0.25">
      <c r="B60" s="9"/>
      <c r="C60" s="46"/>
      <c r="D60" s="5"/>
      <c r="E60" s="47"/>
      <c r="F60" s="40"/>
      <c r="G60" s="40"/>
      <c r="H60" s="41"/>
      <c r="I60" s="65"/>
      <c r="Q60" s="38"/>
      <c r="R60" s="38"/>
      <c r="AMI60"/>
      <c r="AMJ60"/>
    </row>
    <row r="61" spans="2:1024" s="36" customFormat="1" x14ac:dyDescent="0.25">
      <c r="B61" s="9"/>
      <c r="C61" s="46"/>
      <c r="D61" s="5"/>
      <c r="E61" s="47"/>
      <c r="F61" s="40"/>
      <c r="G61" s="40"/>
      <c r="H61" s="41"/>
      <c r="I61" s="65"/>
      <c r="Q61" s="38"/>
      <c r="R61" s="38"/>
      <c r="AMI61"/>
      <c r="AMJ61"/>
    </row>
    <row r="62" spans="2:1024" s="36" customFormat="1" x14ac:dyDescent="0.25">
      <c r="B62" s="9"/>
      <c r="C62" s="46"/>
      <c r="D62" s="5"/>
      <c r="E62" s="47"/>
      <c r="F62" s="40"/>
      <c r="G62" s="40"/>
      <c r="H62" s="41"/>
      <c r="I62" s="65"/>
      <c r="Q62" s="38"/>
      <c r="R62" s="38"/>
      <c r="AMI62"/>
      <c r="AMJ62"/>
    </row>
    <row r="63" spans="2:1024" s="36" customFormat="1" x14ac:dyDescent="0.25">
      <c r="B63" s="9"/>
      <c r="C63" s="46"/>
      <c r="D63" s="5"/>
      <c r="E63" s="47"/>
      <c r="F63" s="40"/>
      <c r="G63" s="40"/>
      <c r="H63" s="41"/>
      <c r="I63" s="65"/>
      <c r="Q63" s="38"/>
      <c r="R63" s="38"/>
      <c r="AMI63"/>
      <c r="AMJ63"/>
    </row>
    <row r="64" spans="2:1024" s="36" customFormat="1" x14ac:dyDescent="0.25">
      <c r="B64" s="9"/>
      <c r="C64" s="46"/>
      <c r="D64" s="5"/>
      <c r="E64" s="47"/>
      <c r="F64" s="40"/>
      <c r="G64" s="40"/>
      <c r="H64" s="41"/>
      <c r="I64" s="65"/>
      <c r="Q64" s="38"/>
      <c r="R64" s="38"/>
      <c r="AMI64"/>
      <c r="AMJ64"/>
    </row>
    <row r="65" spans="2:1024" s="36" customFormat="1" x14ac:dyDescent="0.25">
      <c r="B65" s="9"/>
      <c r="C65" s="46"/>
      <c r="D65" s="5"/>
      <c r="E65" s="47"/>
      <c r="F65" s="40"/>
      <c r="G65" s="40"/>
      <c r="H65" s="41"/>
      <c r="I65" s="65"/>
      <c r="Q65" s="38"/>
      <c r="R65" s="38"/>
      <c r="AMI65"/>
      <c r="AMJ65"/>
    </row>
    <row r="66" spans="2:1024" s="36" customFormat="1" x14ac:dyDescent="0.25">
      <c r="B66" s="9"/>
      <c r="C66" s="46"/>
      <c r="D66" s="5"/>
      <c r="E66" s="47"/>
      <c r="F66" s="40"/>
      <c r="G66" s="40"/>
      <c r="H66" s="41"/>
      <c r="I66" s="65"/>
      <c r="Q66" s="38"/>
      <c r="R66" s="38"/>
      <c r="AMI66"/>
      <c r="AMJ66"/>
    </row>
    <row r="67" spans="2:1024" s="36" customFormat="1" x14ac:dyDescent="0.25">
      <c r="B67" s="9"/>
      <c r="C67" s="46"/>
      <c r="D67" s="5"/>
      <c r="E67" s="47"/>
      <c r="F67" s="40"/>
      <c r="G67" s="40"/>
      <c r="H67" s="41"/>
      <c r="I67" s="65"/>
      <c r="Q67" s="38"/>
      <c r="R67" s="38"/>
      <c r="AMI67"/>
      <c r="AMJ67"/>
    </row>
    <row r="68" spans="2:1024" s="36" customFormat="1" x14ac:dyDescent="0.25">
      <c r="B68" s="9"/>
      <c r="C68" s="46"/>
      <c r="D68" s="5"/>
      <c r="E68" s="47"/>
      <c r="F68" s="40"/>
      <c r="G68" s="40"/>
      <c r="H68" s="41"/>
      <c r="I68" s="65"/>
      <c r="Q68" s="38"/>
      <c r="R68" s="38"/>
      <c r="AMI68"/>
      <c r="AMJ68"/>
    </row>
    <row r="69" spans="2:1024" s="36" customFormat="1" x14ac:dyDescent="0.25">
      <c r="B69" s="9"/>
      <c r="C69" s="46"/>
      <c r="D69" s="5"/>
      <c r="E69" s="47"/>
      <c r="F69" s="40"/>
      <c r="G69" s="40"/>
      <c r="H69" s="41"/>
      <c r="I69" s="65"/>
      <c r="Q69" s="38"/>
      <c r="R69" s="38"/>
      <c r="AMI69"/>
      <c r="AMJ69"/>
    </row>
    <row r="70" spans="2:1024" s="36" customFormat="1" x14ac:dyDescent="0.25">
      <c r="B70" s="9"/>
      <c r="C70" s="46"/>
      <c r="D70" s="5"/>
      <c r="E70" s="47"/>
      <c r="F70" s="40"/>
      <c r="G70" s="40"/>
      <c r="H70" s="41"/>
      <c r="I70" s="65"/>
      <c r="Q70" s="38"/>
      <c r="R70" s="38"/>
      <c r="AMI70"/>
      <c r="AMJ70"/>
    </row>
    <row r="71" spans="2:1024" s="36" customFormat="1" x14ac:dyDescent="0.25">
      <c r="B71" s="9"/>
      <c r="C71" s="46"/>
      <c r="D71" s="5"/>
      <c r="E71" s="47"/>
      <c r="F71" s="40"/>
      <c r="G71" s="40"/>
      <c r="H71" s="41"/>
      <c r="I71" s="65"/>
      <c r="Q71" s="38"/>
      <c r="R71" s="38"/>
      <c r="AMI71"/>
      <c r="AMJ71"/>
    </row>
    <row r="72" spans="2:1024" s="36" customFormat="1" x14ac:dyDescent="0.25">
      <c r="B72" s="9"/>
      <c r="C72" s="46"/>
      <c r="D72" s="5"/>
      <c r="E72" s="47"/>
      <c r="F72" s="40"/>
      <c r="G72" s="40"/>
      <c r="H72" s="41"/>
      <c r="I72" s="65"/>
      <c r="Q72" s="38"/>
      <c r="R72" s="38"/>
      <c r="AMI72"/>
      <c r="AMJ72"/>
    </row>
    <row r="73" spans="2:1024" s="36" customFormat="1" x14ac:dyDescent="0.25">
      <c r="B73" s="9"/>
      <c r="C73" s="46"/>
      <c r="D73" s="5"/>
      <c r="E73" s="47"/>
      <c r="F73" s="40"/>
      <c r="G73" s="40"/>
      <c r="H73" s="41"/>
      <c r="I73" s="65"/>
      <c r="Q73" s="38"/>
      <c r="R73" s="38"/>
      <c r="AMI73"/>
      <c r="AMJ73"/>
    </row>
    <row r="74" spans="2:1024" s="36" customFormat="1" x14ac:dyDescent="0.25">
      <c r="B74" s="9"/>
      <c r="C74" s="46"/>
      <c r="D74" s="5"/>
      <c r="E74" s="47"/>
      <c r="F74" s="40"/>
      <c r="G74" s="40"/>
      <c r="H74" s="41"/>
      <c r="I74" s="65"/>
      <c r="Q74" s="38"/>
      <c r="R74" s="38"/>
      <c r="AMI74"/>
      <c r="AMJ74"/>
    </row>
    <row r="75" spans="2:1024" s="36" customFormat="1" x14ac:dyDescent="0.25">
      <c r="B75" s="9"/>
      <c r="C75" s="46"/>
      <c r="D75" s="5"/>
      <c r="E75" s="47"/>
      <c r="F75" s="40"/>
      <c r="G75" s="40"/>
      <c r="H75" s="41"/>
      <c r="I75" s="65"/>
      <c r="Q75" s="38"/>
      <c r="R75" s="38"/>
      <c r="AMI75"/>
      <c r="AMJ75"/>
    </row>
    <row r="76" spans="2:1024" s="36" customFormat="1" x14ac:dyDescent="0.25">
      <c r="B76" s="9"/>
      <c r="C76" s="46"/>
      <c r="D76" s="5"/>
      <c r="E76" s="47"/>
      <c r="F76" s="40"/>
      <c r="G76" s="40"/>
      <c r="H76" s="41"/>
      <c r="I76" s="65"/>
      <c r="Q76" s="38"/>
      <c r="R76" s="38"/>
      <c r="AMI76"/>
      <c r="AMJ76"/>
    </row>
    <row r="77" spans="2:1024" s="36" customFormat="1" x14ac:dyDescent="0.25">
      <c r="B77" s="9"/>
      <c r="C77" s="6"/>
      <c r="D77" s="9"/>
      <c r="E77" s="7"/>
      <c r="F77" s="8"/>
      <c r="G77" s="9"/>
      <c r="H77" s="10"/>
      <c r="I77" s="70"/>
      <c r="Q77" s="38"/>
      <c r="R77" s="38"/>
      <c r="AMI77"/>
      <c r="AMJ77"/>
    </row>
    <row r="78" spans="2:1024" s="36" customFormat="1" x14ac:dyDescent="0.25">
      <c r="B78" s="5"/>
      <c r="C78" s="6"/>
      <c r="D78" s="9"/>
      <c r="E78" s="7"/>
      <c r="F78" s="8"/>
      <c r="G78" s="9"/>
      <c r="H78" s="10"/>
      <c r="I78" s="70"/>
      <c r="J78" s="23"/>
      <c r="K78" s="5"/>
      <c r="L78" s="5"/>
      <c r="M78" s="5"/>
      <c r="N78" s="5"/>
      <c r="Q78" s="38"/>
      <c r="R78" s="38"/>
      <c r="AMI78"/>
      <c r="AMJ78"/>
    </row>
    <row r="79" spans="2:1024" s="36" customFormat="1" x14ac:dyDescent="0.25">
      <c r="B79" s="5"/>
      <c r="C79" s="6"/>
      <c r="D79" s="9"/>
      <c r="E79" s="7"/>
      <c r="F79" s="8"/>
      <c r="G79" s="9"/>
      <c r="H79" s="10"/>
      <c r="I79" s="70"/>
      <c r="J79" s="23"/>
      <c r="K79" s="5"/>
      <c r="L79" s="5"/>
      <c r="M79" s="5"/>
      <c r="N79" s="5"/>
      <c r="Q79" s="38"/>
      <c r="R79" s="38"/>
      <c r="AMI79"/>
      <c r="AMJ79"/>
    </row>
    <row r="80" spans="2:1024" s="36" customFormat="1" x14ac:dyDescent="0.25">
      <c r="B80" s="5"/>
      <c r="C80" s="6"/>
      <c r="D80" s="9"/>
      <c r="E80" s="7"/>
      <c r="F80" s="8"/>
      <c r="G80" s="9"/>
      <c r="H80" s="10"/>
      <c r="I80" s="70"/>
      <c r="J80" s="23"/>
      <c r="K80" s="5"/>
      <c r="L80" s="5"/>
      <c r="M80" s="5"/>
      <c r="N80" s="5"/>
      <c r="Q80" s="38"/>
      <c r="R80" s="38"/>
      <c r="AMI80"/>
      <c r="AMJ80"/>
    </row>
    <row r="81" spans="2:1024" s="36" customFormat="1" x14ac:dyDescent="0.25">
      <c r="B81" s="5"/>
      <c r="C81" s="6"/>
      <c r="D81" s="9"/>
      <c r="E81" s="7"/>
      <c r="F81" s="8"/>
      <c r="G81" s="9"/>
      <c r="H81" s="10"/>
      <c r="I81" s="70"/>
      <c r="J81" s="23"/>
      <c r="K81" s="5"/>
      <c r="L81" s="5"/>
      <c r="M81" s="5"/>
      <c r="N81" s="5"/>
      <c r="Q81" s="38"/>
      <c r="R81" s="38"/>
      <c r="AMI81"/>
      <c r="AMJ81"/>
    </row>
    <row r="82" spans="2:1024" s="36" customFormat="1" x14ac:dyDescent="0.25">
      <c r="B82" s="5"/>
      <c r="C82" s="6"/>
      <c r="D82" s="9"/>
      <c r="E82" s="7"/>
      <c r="F82" s="8"/>
      <c r="G82" s="9"/>
      <c r="H82" s="10"/>
      <c r="I82" s="70"/>
      <c r="J82" s="23"/>
      <c r="K82" s="5"/>
      <c r="L82" s="5"/>
      <c r="M82" s="5"/>
      <c r="N82" s="5"/>
      <c r="Q82" s="38"/>
      <c r="R82" s="38"/>
      <c r="AMI82"/>
      <c r="AMJ82"/>
    </row>
    <row r="83" spans="2:1024" s="36" customFormat="1" x14ac:dyDescent="0.25">
      <c r="B83" s="5"/>
      <c r="C83" s="6"/>
      <c r="D83" s="9"/>
      <c r="E83" s="7"/>
      <c r="F83" s="8"/>
      <c r="G83" s="9"/>
      <c r="H83" s="10"/>
      <c r="I83" s="70"/>
      <c r="J83" s="23"/>
      <c r="K83" s="5"/>
      <c r="L83" s="5"/>
      <c r="M83" s="5"/>
      <c r="N83" s="5"/>
      <c r="Q83" s="38"/>
      <c r="R83" s="38"/>
      <c r="AMI83"/>
      <c r="AMJ83"/>
    </row>
    <row r="84" spans="2:1024" s="36" customFormat="1" x14ac:dyDescent="0.25">
      <c r="B84" s="5"/>
      <c r="C84" s="6"/>
      <c r="D84" s="9"/>
      <c r="E84" s="7"/>
      <c r="F84" s="8"/>
      <c r="G84" s="9"/>
      <c r="H84" s="10"/>
      <c r="I84" s="70"/>
      <c r="J84" s="23"/>
      <c r="K84" s="5"/>
      <c r="L84" s="5"/>
      <c r="M84" s="5"/>
      <c r="N84" s="5"/>
      <c r="Q84" s="38"/>
      <c r="R84" s="38"/>
      <c r="AMI84"/>
      <c r="AMJ84"/>
    </row>
    <row r="85" spans="2:1024" s="36" customFormat="1" x14ac:dyDescent="0.25">
      <c r="B85" s="5"/>
      <c r="C85" s="6"/>
      <c r="D85" s="9"/>
      <c r="E85" s="7"/>
      <c r="F85" s="8"/>
      <c r="G85" s="9"/>
      <c r="H85" s="10"/>
      <c r="I85" s="70"/>
      <c r="J85" s="23"/>
      <c r="K85" s="5"/>
      <c r="L85" s="5"/>
      <c r="M85" s="5"/>
      <c r="N85" s="5"/>
      <c r="Q85" s="38"/>
      <c r="R85" s="38"/>
      <c r="AMI85"/>
      <c r="AMJ85"/>
    </row>
    <row r="86" spans="2:1024" s="36" customFormat="1" x14ac:dyDescent="0.25">
      <c r="B86" s="5"/>
      <c r="C86" s="6"/>
      <c r="D86" s="9"/>
      <c r="E86" s="7"/>
      <c r="F86" s="8"/>
      <c r="G86" s="9"/>
      <c r="H86" s="10"/>
      <c r="I86" s="70"/>
      <c r="J86" s="23"/>
      <c r="K86" s="5"/>
      <c r="L86" s="5"/>
      <c r="M86" s="5"/>
      <c r="N86" s="5"/>
      <c r="Q86" s="38"/>
      <c r="R86" s="38"/>
      <c r="AMI86"/>
      <c r="AMJ86"/>
    </row>
    <row r="87" spans="2:1024" s="36" customFormat="1" x14ac:dyDescent="0.25">
      <c r="B87" s="5"/>
      <c r="C87" s="6"/>
      <c r="D87" s="9"/>
      <c r="E87" s="7"/>
      <c r="F87" s="8"/>
      <c r="G87" s="9"/>
      <c r="H87" s="10"/>
      <c r="I87" s="70"/>
      <c r="J87" s="23"/>
      <c r="K87" s="5"/>
      <c r="L87" s="5"/>
      <c r="M87" s="5"/>
      <c r="N87" s="5"/>
      <c r="Q87" s="38"/>
      <c r="R87" s="38"/>
      <c r="AMI87"/>
      <c r="AMJ87"/>
    </row>
    <row r="88" spans="2:1024" s="36" customFormat="1" x14ac:dyDescent="0.25">
      <c r="B88" s="5"/>
      <c r="C88" s="6"/>
      <c r="D88" s="9"/>
      <c r="E88" s="7"/>
      <c r="F88" s="8"/>
      <c r="G88" s="9"/>
      <c r="H88" s="10"/>
      <c r="I88" s="70"/>
      <c r="J88" s="23"/>
      <c r="K88" s="5"/>
      <c r="L88" s="5"/>
      <c r="M88" s="5"/>
      <c r="N88" s="5"/>
      <c r="Q88" s="38"/>
      <c r="R88" s="38"/>
      <c r="AMI88"/>
      <c r="AMJ88"/>
    </row>
    <row r="89" spans="2:1024" s="36" customFormat="1" x14ac:dyDescent="0.25">
      <c r="B89" s="5"/>
      <c r="C89" s="6"/>
      <c r="D89" s="9"/>
      <c r="E89" s="7"/>
      <c r="F89" s="8"/>
      <c r="G89" s="9"/>
      <c r="H89" s="10"/>
      <c r="I89" s="70"/>
      <c r="J89" s="23"/>
      <c r="K89" s="5"/>
      <c r="L89" s="5"/>
      <c r="M89" s="5"/>
      <c r="N89" s="5"/>
      <c r="Q89" s="38"/>
      <c r="R89" s="38"/>
      <c r="AMI89"/>
      <c r="AMJ89"/>
    </row>
    <row r="90" spans="2:1024" s="36" customFormat="1" x14ac:dyDescent="0.25">
      <c r="B90" s="5"/>
      <c r="C90" s="6"/>
      <c r="D90" s="9"/>
      <c r="E90" s="7"/>
      <c r="F90" s="8"/>
      <c r="G90" s="9"/>
      <c r="H90" s="10"/>
      <c r="I90" s="70"/>
      <c r="J90" s="23"/>
      <c r="K90" s="5"/>
      <c r="L90" s="5"/>
      <c r="M90" s="5"/>
      <c r="N90" s="5"/>
      <c r="Q90" s="38"/>
      <c r="R90" s="38"/>
      <c r="AMI90"/>
      <c r="AMJ90"/>
    </row>
    <row r="91" spans="2:1024" s="36" customFormat="1" x14ac:dyDescent="0.25">
      <c r="B91" s="5"/>
      <c r="C91" s="6"/>
      <c r="D91" s="9"/>
      <c r="E91" s="7"/>
      <c r="F91" s="8"/>
      <c r="G91" s="9"/>
      <c r="H91" s="10"/>
      <c r="I91" s="70"/>
      <c r="J91" s="23"/>
      <c r="K91" s="5"/>
      <c r="L91" s="5"/>
      <c r="M91" s="5"/>
      <c r="N91" s="5"/>
      <c r="Q91" s="38"/>
      <c r="R91" s="38"/>
      <c r="AMI91"/>
      <c r="AMJ91"/>
    </row>
    <row r="92" spans="2:1024" s="36" customFormat="1" x14ac:dyDescent="0.25">
      <c r="B92" s="5"/>
      <c r="C92" s="6"/>
      <c r="D92" s="9"/>
      <c r="E92" s="7"/>
      <c r="F92" s="8"/>
      <c r="G92" s="9"/>
      <c r="H92" s="10"/>
      <c r="I92" s="70"/>
      <c r="J92" s="23"/>
      <c r="K92" s="5"/>
      <c r="L92" s="5"/>
      <c r="M92" s="5"/>
      <c r="N92" s="5"/>
      <c r="Q92" s="38"/>
      <c r="R92" s="38"/>
      <c r="AMI92"/>
      <c r="AMJ92"/>
    </row>
    <row r="93" spans="2:1024" s="36" customFormat="1" x14ac:dyDescent="0.25">
      <c r="B93" s="5"/>
      <c r="C93" s="6"/>
      <c r="D93" s="9"/>
      <c r="E93" s="7"/>
      <c r="F93" s="8"/>
      <c r="G93" s="9"/>
      <c r="H93" s="10"/>
      <c r="I93" s="70"/>
      <c r="J93" s="23"/>
      <c r="K93" s="5"/>
      <c r="L93" s="5"/>
      <c r="M93" s="5"/>
      <c r="N93" s="5"/>
      <c r="Q93" s="38"/>
      <c r="R93" s="38"/>
      <c r="AMI93"/>
      <c r="AMJ93"/>
    </row>
    <row r="94" spans="2:1024" s="36" customFormat="1" x14ac:dyDescent="0.25">
      <c r="B94" s="5"/>
      <c r="C94" s="6"/>
      <c r="D94" s="9"/>
      <c r="E94" s="7"/>
      <c r="F94" s="8"/>
      <c r="G94" s="9"/>
      <c r="H94" s="10"/>
      <c r="I94" s="70"/>
      <c r="J94" s="23"/>
      <c r="K94" s="5"/>
      <c r="L94" s="5"/>
      <c r="M94" s="5"/>
      <c r="N94" s="5"/>
      <c r="Q94" s="38"/>
      <c r="R94" s="38"/>
      <c r="AMI94"/>
      <c r="AMJ94"/>
    </row>
    <row r="95" spans="2:1024" s="36" customFormat="1" x14ac:dyDescent="0.25">
      <c r="B95" s="5"/>
      <c r="C95" s="6"/>
      <c r="D95" s="9"/>
      <c r="E95" s="7"/>
      <c r="F95" s="8"/>
      <c r="G95" s="9"/>
      <c r="H95" s="10"/>
      <c r="I95" s="70"/>
      <c r="J95" s="23"/>
      <c r="K95" s="5"/>
      <c r="L95" s="5"/>
      <c r="M95" s="5"/>
      <c r="N95" s="5"/>
      <c r="Q95" s="38"/>
      <c r="R95" s="38"/>
      <c r="AMI95"/>
      <c r="AMJ95"/>
    </row>
    <row r="96" spans="2:1024" s="36" customFormat="1" x14ac:dyDescent="0.25">
      <c r="B96" s="5"/>
      <c r="C96" s="6"/>
      <c r="D96" s="9"/>
      <c r="E96" s="7"/>
      <c r="F96" s="8"/>
      <c r="G96" s="9"/>
      <c r="H96" s="10"/>
      <c r="I96" s="70"/>
      <c r="J96" s="23"/>
      <c r="K96" s="5"/>
      <c r="L96" s="5"/>
      <c r="M96" s="5"/>
      <c r="N96" s="5"/>
      <c r="Q96" s="38"/>
      <c r="R96" s="38"/>
      <c r="AMI96"/>
      <c r="AMJ96"/>
    </row>
    <row r="97" spans="2:1024" s="36" customFormat="1" x14ac:dyDescent="0.25">
      <c r="B97" s="5"/>
      <c r="C97" s="6"/>
      <c r="D97" s="9"/>
      <c r="E97" s="7"/>
      <c r="F97" s="8"/>
      <c r="G97" s="9"/>
      <c r="H97" s="10"/>
      <c r="I97" s="70"/>
      <c r="J97" s="23"/>
      <c r="K97" s="5"/>
      <c r="L97" s="5"/>
      <c r="M97" s="5"/>
      <c r="N97" s="5"/>
      <c r="Q97" s="38"/>
      <c r="R97" s="38"/>
      <c r="AMI97"/>
      <c r="AMJ97"/>
    </row>
    <row r="98" spans="2:1024" s="36" customFormat="1" x14ac:dyDescent="0.25">
      <c r="B98" s="5"/>
      <c r="C98" s="6"/>
      <c r="D98" s="9"/>
      <c r="E98" s="7"/>
      <c r="F98" s="8"/>
      <c r="G98" s="9"/>
      <c r="H98" s="10"/>
      <c r="I98" s="70"/>
      <c r="J98" s="23"/>
      <c r="K98" s="5"/>
      <c r="L98" s="5"/>
      <c r="M98" s="5"/>
      <c r="N98" s="5"/>
      <c r="Q98" s="38"/>
      <c r="R98" s="38"/>
      <c r="AMI98"/>
      <c r="AMJ98"/>
    </row>
    <row r="99" spans="2:1024" s="36" customFormat="1" x14ac:dyDescent="0.25">
      <c r="B99" s="5"/>
      <c r="C99" s="6"/>
      <c r="D99" s="9"/>
      <c r="E99" s="7"/>
      <c r="F99" s="8"/>
      <c r="G99" s="9"/>
      <c r="H99" s="10"/>
      <c r="I99" s="70"/>
      <c r="J99" s="23"/>
      <c r="K99" s="5"/>
      <c r="L99" s="5"/>
      <c r="M99" s="5"/>
      <c r="N99" s="5"/>
      <c r="Q99" s="38"/>
      <c r="R99" s="38"/>
      <c r="AMI99"/>
      <c r="AMJ99"/>
    </row>
    <row r="100" spans="2:1024" s="36" customFormat="1" x14ac:dyDescent="0.25">
      <c r="B100" s="5"/>
      <c r="C100" s="6"/>
      <c r="D100" s="9"/>
      <c r="E100" s="7"/>
      <c r="F100" s="8"/>
      <c r="G100" s="9"/>
      <c r="H100" s="10"/>
      <c r="I100" s="70"/>
      <c r="J100" s="23"/>
      <c r="K100" s="5"/>
      <c r="L100" s="5"/>
      <c r="M100" s="5"/>
      <c r="N100" s="5"/>
      <c r="Q100" s="38"/>
      <c r="R100" s="38"/>
      <c r="AMI100"/>
      <c r="AMJ100"/>
    </row>
    <row r="101" spans="2:1024" s="36" customFormat="1" x14ac:dyDescent="0.25">
      <c r="B101" s="5"/>
      <c r="C101" s="6"/>
      <c r="D101" s="9"/>
      <c r="E101" s="7"/>
      <c r="F101" s="8"/>
      <c r="G101" s="9"/>
      <c r="H101" s="10"/>
      <c r="I101" s="70"/>
      <c r="J101" s="23"/>
      <c r="K101" s="5"/>
      <c r="L101" s="5"/>
      <c r="M101" s="5"/>
      <c r="N101" s="5"/>
      <c r="Q101" s="38"/>
      <c r="R101" s="38"/>
      <c r="AMI101"/>
      <c r="AMJ101"/>
    </row>
    <row r="102" spans="2:1024" s="36" customFormat="1" x14ac:dyDescent="0.25">
      <c r="B102" s="5"/>
      <c r="C102" s="6"/>
      <c r="D102" s="9"/>
      <c r="E102" s="7"/>
      <c r="F102" s="8"/>
      <c r="G102" s="9"/>
      <c r="H102" s="10"/>
      <c r="I102" s="70"/>
      <c r="J102" s="23"/>
      <c r="K102" s="5"/>
      <c r="L102" s="5"/>
      <c r="M102" s="5"/>
      <c r="N102" s="5"/>
      <c r="Q102" s="38"/>
      <c r="R102" s="38"/>
      <c r="AMI102"/>
      <c r="AMJ102"/>
    </row>
    <row r="103" spans="2:1024" s="36" customFormat="1" x14ac:dyDescent="0.25">
      <c r="B103" s="5"/>
      <c r="C103" s="6"/>
      <c r="D103" s="9"/>
      <c r="E103" s="7"/>
      <c r="F103" s="8"/>
      <c r="G103" s="9"/>
      <c r="H103" s="10"/>
      <c r="I103" s="70"/>
      <c r="J103" s="23"/>
      <c r="K103" s="5"/>
      <c r="L103" s="5"/>
      <c r="M103" s="5"/>
      <c r="N103" s="5"/>
      <c r="Q103" s="38"/>
      <c r="R103" s="38"/>
      <c r="AMI103"/>
      <c r="AMJ103"/>
    </row>
    <row r="104" spans="2:1024" s="36" customFormat="1" x14ac:dyDescent="0.25">
      <c r="B104" s="5"/>
      <c r="C104" s="6"/>
      <c r="D104" s="9"/>
      <c r="E104" s="7"/>
      <c r="F104" s="8"/>
      <c r="G104" s="9"/>
      <c r="H104" s="10"/>
      <c r="I104" s="70"/>
      <c r="J104" s="23"/>
      <c r="K104" s="5"/>
      <c r="L104" s="5"/>
      <c r="M104" s="5"/>
      <c r="N104" s="5"/>
      <c r="Q104" s="38"/>
      <c r="R104" s="38"/>
      <c r="AMI104"/>
      <c r="AMJ104"/>
    </row>
    <row r="105" spans="2:1024" s="36" customFormat="1" x14ac:dyDescent="0.25">
      <c r="B105" s="5"/>
      <c r="C105" s="6"/>
      <c r="D105" s="9"/>
      <c r="E105" s="7"/>
      <c r="F105" s="8"/>
      <c r="G105" s="9"/>
      <c r="H105" s="10"/>
      <c r="I105" s="70"/>
      <c r="J105" s="23"/>
      <c r="K105" s="5"/>
      <c r="L105" s="5"/>
      <c r="M105" s="5"/>
      <c r="N105" s="5"/>
      <c r="Q105" s="38"/>
      <c r="R105" s="38"/>
      <c r="AMI105"/>
      <c r="AMJ105"/>
    </row>
    <row r="106" spans="2:1024" s="36" customFormat="1" x14ac:dyDescent="0.25">
      <c r="B106" s="5"/>
      <c r="C106" s="6"/>
      <c r="D106" s="9"/>
      <c r="E106" s="7"/>
      <c r="F106" s="8"/>
      <c r="G106" s="9"/>
      <c r="H106" s="10"/>
      <c r="I106" s="70"/>
      <c r="J106" s="23"/>
      <c r="K106" s="5"/>
      <c r="L106" s="5"/>
      <c r="M106" s="5"/>
      <c r="N106" s="5"/>
      <c r="Q106" s="38"/>
      <c r="R106" s="38"/>
      <c r="AMI106"/>
      <c r="AMJ106"/>
    </row>
    <row r="107" spans="2:1024" s="36" customFormat="1" x14ac:dyDescent="0.25">
      <c r="B107" s="5"/>
      <c r="C107" s="6"/>
      <c r="D107" s="9"/>
      <c r="E107" s="7"/>
      <c r="F107" s="8"/>
      <c r="G107" s="9"/>
      <c r="H107" s="10"/>
      <c r="I107" s="70"/>
      <c r="J107" s="23"/>
      <c r="K107" s="5"/>
      <c r="L107" s="5"/>
      <c r="M107" s="5"/>
      <c r="N107" s="5"/>
      <c r="Q107" s="38"/>
      <c r="R107" s="38"/>
      <c r="AMI107"/>
      <c r="AMJ107"/>
    </row>
    <row r="108" spans="2:1024" s="36" customFormat="1" x14ac:dyDescent="0.25">
      <c r="B108" s="5"/>
      <c r="C108" s="6"/>
      <c r="D108" s="9"/>
      <c r="E108" s="7"/>
      <c r="F108" s="8"/>
      <c r="G108" s="9"/>
      <c r="H108" s="10"/>
      <c r="I108" s="70"/>
      <c r="J108" s="23"/>
      <c r="K108" s="5"/>
      <c r="L108" s="5"/>
      <c r="M108" s="5"/>
      <c r="N108" s="5"/>
      <c r="Q108" s="38"/>
      <c r="R108" s="38"/>
      <c r="AMI108"/>
      <c r="AMJ108"/>
    </row>
    <row r="109" spans="2:1024" s="36" customFormat="1" x14ac:dyDescent="0.25">
      <c r="B109" s="5"/>
      <c r="C109" s="6"/>
      <c r="D109" s="9"/>
      <c r="E109" s="7"/>
      <c r="F109" s="8"/>
      <c r="G109" s="9"/>
      <c r="H109" s="10"/>
      <c r="I109" s="70"/>
      <c r="J109" s="23"/>
      <c r="K109" s="5"/>
      <c r="L109" s="5"/>
      <c r="M109" s="5"/>
      <c r="N109" s="5"/>
      <c r="Q109" s="38"/>
      <c r="R109" s="38"/>
      <c r="AMI109"/>
      <c r="AMJ109"/>
    </row>
    <row r="110" spans="2:1024" s="36" customFormat="1" x14ac:dyDescent="0.25">
      <c r="B110" s="5"/>
      <c r="C110" s="6"/>
      <c r="D110" s="9"/>
      <c r="E110" s="7"/>
      <c r="F110" s="8"/>
      <c r="G110" s="9"/>
      <c r="H110" s="10"/>
      <c r="I110" s="70"/>
      <c r="J110" s="23"/>
      <c r="K110" s="5"/>
      <c r="L110" s="5"/>
      <c r="M110" s="5"/>
      <c r="N110" s="5"/>
      <c r="Q110" s="38"/>
      <c r="R110" s="38"/>
      <c r="AMI110"/>
      <c r="AMJ110"/>
    </row>
    <row r="111" spans="2:1024" s="36" customFormat="1" x14ac:dyDescent="0.25">
      <c r="B111" s="5"/>
      <c r="C111" s="6"/>
      <c r="D111" s="9"/>
      <c r="E111" s="7"/>
      <c r="F111" s="8"/>
      <c r="G111" s="9"/>
      <c r="H111" s="10"/>
      <c r="I111" s="70"/>
      <c r="J111" s="23"/>
      <c r="K111" s="5"/>
      <c r="L111" s="5"/>
      <c r="M111" s="5"/>
      <c r="N111" s="5"/>
      <c r="Q111" s="38"/>
      <c r="R111" s="38"/>
      <c r="AMI111"/>
      <c r="AMJ111"/>
    </row>
    <row r="112" spans="2:1024" s="36" customFormat="1" x14ac:dyDescent="0.25">
      <c r="B112" s="5"/>
      <c r="C112" s="6"/>
      <c r="D112" s="9"/>
      <c r="E112" s="7"/>
      <c r="F112" s="8"/>
      <c r="G112" s="9"/>
      <c r="H112" s="10"/>
      <c r="I112" s="70"/>
      <c r="J112" s="23"/>
      <c r="K112" s="5"/>
      <c r="L112" s="5"/>
      <c r="M112" s="5"/>
      <c r="N112" s="5"/>
      <c r="Q112" s="38"/>
      <c r="R112" s="38"/>
      <c r="AMI112"/>
      <c r="AMJ112"/>
    </row>
    <row r="113" spans="2:1024" s="36" customFormat="1" x14ac:dyDescent="0.25">
      <c r="B113" s="5"/>
      <c r="C113" s="6"/>
      <c r="D113" s="9"/>
      <c r="E113" s="7"/>
      <c r="F113" s="8"/>
      <c r="G113" s="9"/>
      <c r="H113" s="10"/>
      <c r="I113" s="70"/>
      <c r="J113" s="23"/>
      <c r="K113" s="5"/>
      <c r="L113" s="5"/>
      <c r="M113" s="5"/>
      <c r="N113" s="5"/>
      <c r="Q113" s="38"/>
      <c r="R113" s="38"/>
      <c r="AMI113"/>
      <c r="AMJ113"/>
    </row>
    <row r="114" spans="2:1024" s="36" customFormat="1" x14ac:dyDescent="0.25">
      <c r="B114" s="5"/>
      <c r="C114" s="6"/>
      <c r="D114" s="9"/>
      <c r="E114" s="7"/>
      <c r="F114" s="8"/>
      <c r="G114" s="9"/>
      <c r="H114" s="10"/>
      <c r="I114" s="70"/>
      <c r="J114" s="23"/>
      <c r="K114" s="5"/>
      <c r="L114" s="5"/>
      <c r="M114" s="5"/>
      <c r="N114" s="5"/>
      <c r="Q114" s="38"/>
      <c r="R114" s="38"/>
      <c r="AMI114"/>
      <c r="AMJ114"/>
    </row>
    <row r="115" spans="2:1024" s="36" customFormat="1" x14ac:dyDescent="0.25">
      <c r="B115" s="5"/>
      <c r="C115" s="6"/>
      <c r="D115" s="9"/>
      <c r="E115" s="7"/>
      <c r="F115" s="8"/>
      <c r="G115" s="9"/>
      <c r="H115" s="10"/>
      <c r="I115" s="70"/>
      <c r="J115" s="23"/>
      <c r="K115" s="5"/>
      <c r="L115" s="5"/>
      <c r="M115" s="5"/>
      <c r="N115" s="5"/>
      <c r="Q115" s="38"/>
      <c r="R115" s="38"/>
      <c r="AMI115"/>
      <c r="AMJ115"/>
    </row>
    <row r="116" spans="2:1024" s="36" customFormat="1" x14ac:dyDescent="0.25">
      <c r="B116" s="5"/>
      <c r="C116" s="6"/>
      <c r="D116" s="9"/>
      <c r="E116" s="7"/>
      <c r="F116" s="8"/>
      <c r="G116" s="9"/>
      <c r="H116" s="10"/>
      <c r="I116" s="70"/>
      <c r="J116" s="23"/>
      <c r="K116" s="5"/>
      <c r="L116" s="5"/>
      <c r="M116" s="5"/>
      <c r="N116" s="5"/>
      <c r="Q116" s="38"/>
      <c r="R116" s="38"/>
      <c r="AMI116"/>
      <c r="AMJ116"/>
    </row>
    <row r="117" spans="2:1024" s="36" customFormat="1" x14ac:dyDescent="0.25">
      <c r="B117" s="5"/>
      <c r="C117" s="6"/>
      <c r="D117" s="9"/>
      <c r="E117" s="7"/>
      <c r="F117" s="8"/>
      <c r="G117" s="9"/>
      <c r="H117" s="10"/>
      <c r="I117" s="70"/>
      <c r="J117" s="23"/>
      <c r="K117" s="5"/>
      <c r="L117" s="5"/>
      <c r="M117" s="5"/>
      <c r="N117" s="5"/>
      <c r="Q117" s="38"/>
      <c r="R117" s="38"/>
      <c r="AMI117"/>
      <c r="AMJ117"/>
    </row>
    <row r="118" spans="2:1024" s="36" customFormat="1" x14ac:dyDescent="0.25">
      <c r="B118" s="5"/>
      <c r="C118" s="6"/>
      <c r="D118" s="9"/>
      <c r="E118" s="7"/>
      <c r="F118" s="8"/>
      <c r="G118" s="9"/>
      <c r="H118" s="10"/>
      <c r="I118" s="70"/>
      <c r="J118" s="23"/>
      <c r="K118" s="5"/>
      <c r="L118" s="5"/>
      <c r="M118" s="5"/>
      <c r="N118" s="5"/>
      <c r="Q118" s="38"/>
      <c r="R118" s="38"/>
      <c r="AMI118"/>
      <c r="AMJ118"/>
    </row>
    <row r="119" spans="2:1024" s="36" customFormat="1" x14ac:dyDescent="0.25">
      <c r="B119" s="5"/>
      <c r="C119" s="6"/>
      <c r="D119" s="9"/>
      <c r="E119" s="7"/>
      <c r="F119" s="8"/>
      <c r="G119" s="9"/>
      <c r="H119" s="10"/>
      <c r="I119" s="70"/>
      <c r="J119" s="23"/>
      <c r="K119" s="5"/>
      <c r="L119" s="5"/>
      <c r="M119" s="5"/>
      <c r="N119" s="5"/>
      <c r="Q119" s="38"/>
      <c r="R119" s="38"/>
      <c r="AMI119"/>
      <c r="AMJ119"/>
    </row>
    <row r="120" spans="2:1024" s="36" customFormat="1" x14ac:dyDescent="0.25">
      <c r="B120" s="5"/>
      <c r="C120" s="6"/>
      <c r="D120" s="9"/>
      <c r="E120" s="7"/>
      <c r="F120" s="8"/>
      <c r="G120" s="9"/>
      <c r="H120" s="10"/>
      <c r="I120" s="70"/>
      <c r="J120" s="23"/>
      <c r="K120" s="5"/>
      <c r="L120" s="5"/>
      <c r="M120" s="5"/>
      <c r="N120" s="5"/>
      <c r="Q120" s="38"/>
      <c r="R120" s="38"/>
      <c r="AMI120"/>
      <c r="AMJ120"/>
    </row>
    <row r="121" spans="2:1024" s="36" customFormat="1" x14ac:dyDescent="0.25">
      <c r="B121" s="5"/>
      <c r="C121" s="6"/>
      <c r="D121" s="9"/>
      <c r="E121" s="7"/>
      <c r="F121" s="8"/>
      <c r="G121" s="9"/>
      <c r="H121" s="10"/>
      <c r="I121" s="70"/>
      <c r="J121" s="23"/>
      <c r="K121" s="5"/>
      <c r="L121" s="5"/>
      <c r="M121" s="5"/>
      <c r="N121" s="5"/>
      <c r="Q121" s="38"/>
      <c r="R121" s="38"/>
      <c r="AMI121"/>
      <c r="AMJ121"/>
    </row>
    <row r="122" spans="2:1024" s="36" customFormat="1" x14ac:dyDescent="0.25">
      <c r="B122" s="5"/>
      <c r="C122" s="6"/>
      <c r="D122" s="9"/>
      <c r="E122" s="7"/>
      <c r="F122" s="8"/>
      <c r="G122" s="9"/>
      <c r="H122" s="10"/>
      <c r="I122" s="70"/>
      <c r="J122" s="23"/>
      <c r="K122" s="5"/>
      <c r="L122" s="5"/>
      <c r="M122" s="5"/>
      <c r="N122" s="5"/>
      <c r="Q122" s="38"/>
      <c r="R122" s="38"/>
      <c r="AMI122"/>
      <c r="AMJ122"/>
    </row>
    <row r="123" spans="2:1024" s="36" customFormat="1" x14ac:dyDescent="0.25">
      <c r="B123" s="5"/>
      <c r="C123" s="6"/>
      <c r="D123" s="9"/>
      <c r="E123" s="7"/>
      <c r="F123" s="8"/>
      <c r="G123" s="9"/>
      <c r="H123" s="10"/>
      <c r="I123" s="70"/>
      <c r="J123" s="23"/>
      <c r="K123" s="5"/>
      <c r="L123" s="5"/>
      <c r="M123" s="5"/>
      <c r="N123" s="5"/>
      <c r="Q123" s="38"/>
      <c r="R123" s="38"/>
      <c r="AMI123"/>
      <c r="AMJ123"/>
    </row>
    <row r="124" spans="2:1024" s="36" customFormat="1" x14ac:dyDescent="0.25">
      <c r="B124" s="5"/>
      <c r="C124" s="6"/>
      <c r="D124" s="9"/>
      <c r="E124" s="7"/>
      <c r="F124" s="8"/>
      <c r="G124" s="9"/>
      <c r="H124" s="10"/>
      <c r="I124" s="70"/>
      <c r="J124" s="23"/>
      <c r="K124" s="5"/>
      <c r="L124" s="5"/>
      <c r="M124" s="5"/>
      <c r="N124" s="5"/>
      <c r="Q124" s="38"/>
      <c r="R124" s="38"/>
      <c r="AMI124"/>
      <c r="AMJ124"/>
    </row>
    <row r="125" spans="2:1024" s="36" customFormat="1" x14ac:dyDescent="0.25">
      <c r="B125" s="5"/>
      <c r="C125" s="6"/>
      <c r="D125" s="9"/>
      <c r="E125" s="7"/>
      <c r="F125" s="8"/>
      <c r="G125" s="9"/>
      <c r="H125" s="10"/>
      <c r="I125" s="70"/>
      <c r="J125" s="23"/>
      <c r="K125" s="5"/>
      <c r="L125" s="5"/>
      <c r="M125" s="5"/>
      <c r="N125" s="5"/>
      <c r="Q125" s="38"/>
      <c r="R125" s="38"/>
      <c r="AMI125"/>
      <c r="AMJ125"/>
    </row>
    <row r="126" spans="2:1024" s="36" customFormat="1" x14ac:dyDescent="0.25">
      <c r="B126" s="5"/>
      <c r="C126" s="6"/>
      <c r="D126" s="9"/>
      <c r="E126" s="7"/>
      <c r="F126" s="8"/>
      <c r="G126" s="9"/>
      <c r="H126" s="10"/>
      <c r="I126" s="70"/>
      <c r="J126" s="23"/>
      <c r="K126" s="5"/>
      <c r="L126" s="5"/>
      <c r="M126" s="5"/>
      <c r="N126" s="5"/>
      <c r="Q126" s="38"/>
      <c r="R126" s="38"/>
      <c r="AMI126"/>
      <c r="AMJ126"/>
    </row>
    <row r="127" spans="2:1024" s="36" customFormat="1" x14ac:dyDescent="0.25">
      <c r="B127" s="5"/>
      <c r="C127" s="6"/>
      <c r="D127" s="9"/>
      <c r="E127" s="7"/>
      <c r="F127" s="8"/>
      <c r="G127" s="9"/>
      <c r="H127" s="10"/>
      <c r="I127" s="70"/>
      <c r="J127" s="23"/>
      <c r="K127" s="5"/>
      <c r="L127" s="5"/>
      <c r="M127" s="5"/>
      <c r="N127" s="5"/>
      <c r="Q127" s="38"/>
      <c r="R127" s="38"/>
      <c r="AMI127"/>
      <c r="AMJ127"/>
    </row>
    <row r="128" spans="2:1024" s="36" customFormat="1" x14ac:dyDescent="0.25">
      <c r="B128" s="5"/>
      <c r="C128" s="6"/>
      <c r="D128" s="9"/>
      <c r="E128" s="7"/>
      <c r="F128" s="8"/>
      <c r="G128" s="9"/>
      <c r="H128" s="10"/>
      <c r="I128" s="70"/>
      <c r="J128" s="23"/>
      <c r="K128" s="5"/>
      <c r="L128" s="5"/>
      <c r="M128" s="5"/>
      <c r="N128" s="5"/>
      <c r="Q128" s="38"/>
      <c r="R128" s="38"/>
      <c r="AMI128"/>
      <c r="AMJ128"/>
    </row>
    <row r="129" spans="2:1024" s="36" customFormat="1" x14ac:dyDescent="0.25">
      <c r="B129" s="5"/>
      <c r="C129" s="6"/>
      <c r="D129" s="9"/>
      <c r="E129" s="7"/>
      <c r="F129" s="8"/>
      <c r="G129" s="9"/>
      <c r="H129" s="10"/>
      <c r="I129" s="70"/>
      <c r="J129" s="23"/>
      <c r="K129" s="5"/>
      <c r="L129" s="5"/>
      <c r="M129" s="5"/>
      <c r="N129" s="5"/>
      <c r="Q129" s="38"/>
      <c r="R129" s="38"/>
      <c r="AMI129"/>
      <c r="AMJ129"/>
    </row>
    <row r="130" spans="2:1024" s="36" customFormat="1" x14ac:dyDescent="0.25">
      <c r="B130" s="5"/>
      <c r="C130" s="6"/>
      <c r="D130" s="9"/>
      <c r="E130" s="7"/>
      <c r="F130" s="8"/>
      <c r="G130" s="9"/>
      <c r="H130" s="10"/>
      <c r="I130" s="70"/>
      <c r="J130" s="23"/>
      <c r="K130" s="5"/>
      <c r="L130" s="5"/>
      <c r="M130" s="5"/>
      <c r="N130" s="5"/>
      <c r="Q130" s="38"/>
      <c r="R130" s="38"/>
      <c r="AMI130"/>
      <c r="AMJ130"/>
    </row>
    <row r="131" spans="2:1024" s="36" customFormat="1" x14ac:dyDescent="0.25">
      <c r="B131" s="5"/>
      <c r="C131" s="6"/>
      <c r="D131" s="9"/>
      <c r="E131" s="7"/>
      <c r="F131" s="8"/>
      <c r="G131" s="9"/>
      <c r="H131" s="10"/>
      <c r="I131" s="70"/>
      <c r="J131" s="23"/>
      <c r="K131" s="5"/>
      <c r="L131" s="5"/>
      <c r="M131" s="5"/>
      <c r="N131" s="5"/>
      <c r="Q131" s="38"/>
      <c r="R131" s="38"/>
      <c r="AMI131"/>
      <c r="AMJ131"/>
    </row>
    <row r="132" spans="2:1024" s="36" customFormat="1" x14ac:dyDescent="0.25">
      <c r="B132" s="5"/>
      <c r="C132" s="6"/>
      <c r="D132" s="9"/>
      <c r="E132" s="7"/>
      <c r="F132" s="8"/>
      <c r="G132" s="9"/>
      <c r="H132" s="10"/>
      <c r="I132" s="70"/>
      <c r="J132" s="23"/>
      <c r="K132" s="5"/>
      <c r="L132" s="5"/>
      <c r="M132" s="5"/>
      <c r="N132" s="5"/>
      <c r="Q132" s="38"/>
      <c r="R132" s="38"/>
      <c r="AMI132"/>
      <c r="AMJ132"/>
    </row>
    <row r="133" spans="2:1024" s="36" customFormat="1" x14ac:dyDescent="0.25">
      <c r="B133" s="5"/>
      <c r="C133" s="6"/>
      <c r="D133" s="9"/>
      <c r="E133" s="7"/>
      <c r="F133" s="8"/>
      <c r="G133" s="9"/>
      <c r="H133" s="10"/>
      <c r="I133" s="70"/>
      <c r="J133" s="23"/>
      <c r="K133" s="5"/>
      <c r="L133" s="5"/>
      <c r="M133" s="5"/>
      <c r="N133" s="5"/>
      <c r="Q133" s="38"/>
      <c r="R133" s="38"/>
      <c r="AMI133"/>
      <c r="AMJ133"/>
    </row>
    <row r="134" spans="2:1024" s="36" customFormat="1" x14ac:dyDescent="0.25">
      <c r="B134" s="5"/>
      <c r="C134" s="6"/>
      <c r="D134" s="9"/>
      <c r="E134" s="7"/>
      <c r="F134" s="8"/>
      <c r="G134" s="9"/>
      <c r="H134" s="10"/>
      <c r="I134" s="70"/>
      <c r="J134" s="23"/>
      <c r="K134" s="5"/>
      <c r="L134" s="5"/>
      <c r="M134" s="5"/>
      <c r="N134" s="5"/>
      <c r="Q134" s="38"/>
      <c r="R134" s="38"/>
      <c r="AMI134"/>
      <c r="AMJ134"/>
    </row>
    <row r="135" spans="2:1024" s="36" customFormat="1" x14ac:dyDescent="0.25">
      <c r="B135" s="5"/>
      <c r="C135" s="6"/>
      <c r="D135" s="9"/>
      <c r="E135" s="7"/>
      <c r="F135" s="8"/>
      <c r="G135" s="9"/>
      <c r="H135" s="10"/>
      <c r="I135" s="70"/>
      <c r="J135" s="23"/>
      <c r="K135" s="5"/>
      <c r="L135" s="5"/>
      <c r="M135" s="5"/>
      <c r="N135" s="5"/>
      <c r="Q135" s="38"/>
      <c r="R135" s="38"/>
      <c r="AMI135"/>
      <c r="AMJ135"/>
    </row>
    <row r="136" spans="2:1024" s="36" customFormat="1" x14ac:dyDescent="0.25">
      <c r="B136" s="5"/>
      <c r="C136" s="6"/>
      <c r="D136" s="9"/>
      <c r="E136" s="7"/>
      <c r="F136" s="8"/>
      <c r="G136" s="9"/>
      <c r="H136" s="10"/>
      <c r="I136" s="70"/>
      <c r="J136" s="23"/>
      <c r="K136" s="5"/>
      <c r="L136" s="5"/>
      <c r="M136" s="5"/>
      <c r="N136" s="5"/>
      <c r="Q136" s="38"/>
      <c r="R136" s="38"/>
      <c r="AMI136"/>
      <c r="AMJ136"/>
    </row>
    <row r="137" spans="2:1024" s="36" customFormat="1" x14ac:dyDescent="0.25">
      <c r="B137" s="5"/>
      <c r="C137" s="6"/>
      <c r="D137" s="9"/>
      <c r="E137" s="7"/>
      <c r="F137" s="8"/>
      <c r="G137" s="9"/>
      <c r="H137" s="10"/>
      <c r="I137" s="70"/>
      <c r="J137" s="23"/>
      <c r="K137" s="5"/>
      <c r="L137" s="5"/>
      <c r="M137" s="5"/>
      <c r="N137" s="5"/>
      <c r="Q137" s="38"/>
      <c r="R137" s="38"/>
      <c r="AMI137"/>
      <c r="AMJ137"/>
    </row>
    <row r="138" spans="2:1024" s="36" customFormat="1" x14ac:dyDescent="0.25">
      <c r="B138" s="5"/>
      <c r="C138" s="6"/>
      <c r="D138" s="9"/>
      <c r="E138" s="7"/>
      <c r="F138" s="8"/>
      <c r="G138" s="9"/>
      <c r="H138" s="10"/>
      <c r="I138" s="70"/>
      <c r="J138" s="23"/>
      <c r="K138" s="5"/>
      <c r="L138" s="5"/>
      <c r="M138" s="5"/>
      <c r="N138" s="5"/>
      <c r="Q138" s="38"/>
      <c r="R138" s="38"/>
      <c r="AMI138"/>
      <c r="AMJ138"/>
    </row>
    <row r="139" spans="2:1024" s="36" customFormat="1" x14ac:dyDescent="0.25">
      <c r="B139" s="5"/>
      <c r="C139" s="6"/>
      <c r="D139" s="9"/>
      <c r="E139" s="7"/>
      <c r="F139" s="8"/>
      <c r="G139" s="9"/>
      <c r="H139" s="10"/>
      <c r="I139" s="70"/>
      <c r="J139" s="23"/>
      <c r="K139" s="5"/>
      <c r="L139" s="5"/>
      <c r="M139" s="5"/>
      <c r="N139" s="5"/>
      <c r="Q139" s="38"/>
      <c r="R139" s="38"/>
      <c r="AMI139"/>
      <c r="AMJ139"/>
    </row>
    <row r="140" spans="2:1024" s="36" customFormat="1" x14ac:dyDescent="0.25">
      <c r="B140" s="5"/>
      <c r="C140" s="6"/>
      <c r="D140" s="9"/>
      <c r="E140" s="7"/>
      <c r="F140" s="8"/>
      <c r="G140" s="9"/>
      <c r="H140" s="10"/>
      <c r="I140" s="70"/>
      <c r="J140" s="23"/>
      <c r="K140" s="5"/>
      <c r="L140" s="5"/>
      <c r="M140" s="5"/>
      <c r="N140" s="5"/>
      <c r="Q140" s="38"/>
      <c r="R140" s="38"/>
      <c r="AMI140"/>
      <c r="AMJ140"/>
    </row>
    <row r="141" spans="2:1024" s="36" customFormat="1" x14ac:dyDescent="0.25">
      <c r="B141" s="5"/>
      <c r="C141" s="6"/>
      <c r="D141" s="9"/>
      <c r="E141" s="7"/>
      <c r="F141" s="8"/>
      <c r="G141" s="9"/>
      <c r="H141" s="10"/>
      <c r="I141" s="70"/>
      <c r="J141" s="23"/>
      <c r="K141" s="5"/>
      <c r="L141" s="5"/>
      <c r="M141" s="5"/>
      <c r="N141" s="5"/>
      <c r="Q141" s="38"/>
      <c r="R141" s="38"/>
      <c r="AMI141"/>
      <c r="AMJ141"/>
    </row>
    <row r="142" spans="2:1024" s="36" customFormat="1" x14ac:dyDescent="0.25">
      <c r="B142" s="5"/>
      <c r="C142" s="6"/>
      <c r="D142" s="9"/>
      <c r="E142" s="7"/>
      <c r="F142" s="8"/>
      <c r="G142" s="9"/>
      <c r="H142" s="10"/>
      <c r="I142" s="70"/>
      <c r="J142" s="23"/>
      <c r="K142" s="5"/>
      <c r="L142" s="5"/>
      <c r="M142" s="5"/>
      <c r="N142" s="5"/>
      <c r="Q142" s="38"/>
      <c r="R142" s="38"/>
      <c r="AMI142"/>
      <c r="AMJ142"/>
    </row>
    <row r="143" spans="2:1024" s="36" customFormat="1" x14ac:dyDescent="0.25">
      <c r="B143" s="5"/>
      <c r="C143" s="6"/>
      <c r="D143" s="9"/>
      <c r="E143" s="7"/>
      <c r="F143" s="8"/>
      <c r="G143" s="9"/>
      <c r="H143" s="10"/>
      <c r="I143" s="70"/>
      <c r="J143" s="23"/>
      <c r="K143" s="5"/>
      <c r="L143" s="5"/>
      <c r="M143" s="5"/>
      <c r="N143" s="5"/>
      <c r="Q143" s="38"/>
      <c r="R143" s="38"/>
      <c r="AMI143"/>
      <c r="AMJ143"/>
    </row>
    <row r="144" spans="2:1024" s="36" customFormat="1" x14ac:dyDescent="0.25">
      <c r="B144" s="5"/>
      <c r="C144" s="6"/>
      <c r="D144" s="9"/>
      <c r="E144" s="7"/>
      <c r="F144" s="8"/>
      <c r="G144" s="9"/>
      <c r="H144" s="10"/>
      <c r="I144" s="70"/>
      <c r="J144" s="23"/>
      <c r="K144" s="5"/>
      <c r="L144" s="5"/>
      <c r="M144" s="5"/>
      <c r="N144" s="5"/>
      <c r="Q144" s="38"/>
      <c r="R144" s="38"/>
      <c r="AMI144"/>
      <c r="AMJ144"/>
    </row>
    <row r="145" spans="2:1024" s="36" customFormat="1" x14ac:dyDescent="0.25">
      <c r="B145" s="5"/>
      <c r="C145" s="6"/>
      <c r="D145" s="9"/>
      <c r="E145" s="7"/>
      <c r="F145" s="8"/>
      <c r="G145" s="9"/>
      <c r="H145" s="10"/>
      <c r="I145" s="70"/>
      <c r="J145" s="23"/>
      <c r="K145" s="5"/>
      <c r="L145" s="5"/>
      <c r="M145" s="5"/>
      <c r="N145" s="5"/>
      <c r="Q145" s="38"/>
      <c r="R145" s="38"/>
      <c r="AMI145"/>
      <c r="AMJ145"/>
    </row>
    <row r="146" spans="2:1024" s="36" customFormat="1" x14ac:dyDescent="0.25">
      <c r="B146" s="5"/>
      <c r="C146" s="6"/>
      <c r="D146" s="9"/>
      <c r="E146" s="7"/>
      <c r="F146" s="8"/>
      <c r="G146" s="9"/>
      <c r="H146" s="10"/>
      <c r="I146" s="70"/>
      <c r="J146" s="23"/>
      <c r="K146" s="5"/>
      <c r="L146" s="5"/>
      <c r="M146" s="5"/>
      <c r="N146" s="5"/>
      <c r="Q146" s="38"/>
      <c r="R146" s="38"/>
      <c r="AMI146"/>
      <c r="AMJ146"/>
    </row>
    <row r="147" spans="2:1024" s="36" customFormat="1" x14ac:dyDescent="0.25">
      <c r="B147" s="5"/>
      <c r="C147" s="6"/>
      <c r="D147" s="9"/>
      <c r="E147" s="7"/>
      <c r="F147" s="8"/>
      <c r="G147" s="9"/>
      <c r="H147" s="10"/>
      <c r="I147" s="70"/>
      <c r="J147" s="23"/>
      <c r="K147" s="5"/>
      <c r="L147" s="5"/>
      <c r="M147" s="5"/>
      <c r="N147" s="5"/>
      <c r="Q147" s="38"/>
      <c r="R147" s="38"/>
      <c r="AMI147"/>
      <c r="AMJ147"/>
    </row>
    <row r="148" spans="2:1024" s="36" customFormat="1" x14ac:dyDescent="0.25">
      <c r="B148" s="5"/>
      <c r="C148" s="6"/>
      <c r="D148" s="9"/>
      <c r="E148" s="7"/>
      <c r="F148" s="8"/>
      <c r="G148" s="9"/>
      <c r="H148" s="10"/>
      <c r="I148" s="70"/>
      <c r="J148" s="23"/>
      <c r="K148" s="5"/>
      <c r="L148" s="5"/>
      <c r="M148" s="5"/>
      <c r="N148" s="5"/>
      <c r="Q148" s="38"/>
      <c r="R148" s="38"/>
      <c r="AMI148"/>
      <c r="AMJ148"/>
    </row>
    <row r="149" spans="2:1024" s="36" customFormat="1" x14ac:dyDescent="0.25">
      <c r="B149" s="5"/>
      <c r="C149" s="6"/>
      <c r="D149" s="9"/>
      <c r="E149" s="7"/>
      <c r="F149" s="8"/>
      <c r="G149" s="9"/>
      <c r="H149" s="10"/>
      <c r="I149" s="70"/>
      <c r="J149" s="23"/>
      <c r="K149" s="5"/>
      <c r="L149" s="5"/>
      <c r="M149" s="5"/>
      <c r="N149" s="5"/>
      <c r="Q149" s="38"/>
      <c r="R149" s="38"/>
      <c r="AMI149"/>
      <c r="AMJ149"/>
    </row>
    <row r="150" spans="2:1024" s="36" customFormat="1" x14ac:dyDescent="0.25">
      <c r="B150" s="5"/>
      <c r="C150" s="6"/>
      <c r="D150" s="9"/>
      <c r="E150" s="7"/>
      <c r="F150" s="8"/>
      <c r="G150" s="9"/>
      <c r="H150" s="10"/>
      <c r="I150" s="70"/>
      <c r="J150" s="23"/>
      <c r="K150" s="5"/>
      <c r="L150" s="5"/>
      <c r="M150" s="5"/>
      <c r="N150" s="5"/>
      <c r="Q150" s="38"/>
      <c r="R150" s="38"/>
      <c r="AMI150"/>
      <c r="AMJ150"/>
    </row>
    <row r="151" spans="2:1024" s="36" customFormat="1" x14ac:dyDescent="0.25">
      <c r="B151" s="5"/>
      <c r="C151" s="6"/>
      <c r="D151" s="9"/>
      <c r="E151" s="7"/>
      <c r="F151" s="8"/>
      <c r="G151" s="9"/>
      <c r="H151" s="10"/>
      <c r="I151" s="70"/>
      <c r="J151" s="23"/>
      <c r="K151" s="5"/>
      <c r="L151" s="5"/>
      <c r="M151" s="5"/>
      <c r="N151" s="5"/>
      <c r="Q151" s="38"/>
      <c r="R151" s="38"/>
      <c r="AMI151"/>
      <c r="AMJ151"/>
    </row>
    <row r="152" spans="2:1024" s="36" customFormat="1" x14ac:dyDescent="0.25">
      <c r="B152" s="5"/>
      <c r="C152" s="6"/>
      <c r="D152" s="9"/>
      <c r="E152" s="7"/>
      <c r="F152" s="8"/>
      <c r="G152" s="9"/>
      <c r="H152" s="10"/>
      <c r="I152" s="70"/>
      <c r="J152" s="23"/>
      <c r="K152" s="5"/>
      <c r="L152" s="5"/>
      <c r="M152" s="5"/>
      <c r="N152" s="5"/>
      <c r="Q152" s="38"/>
      <c r="R152" s="38"/>
      <c r="AMI152"/>
      <c r="AMJ152"/>
    </row>
    <row r="153" spans="2:1024" s="36" customFormat="1" x14ac:dyDescent="0.25">
      <c r="B153" s="5"/>
      <c r="C153" s="6"/>
      <c r="D153" s="9"/>
      <c r="E153" s="7"/>
      <c r="F153" s="8"/>
      <c r="G153" s="9"/>
      <c r="H153" s="10"/>
      <c r="I153" s="70"/>
      <c r="J153" s="23"/>
      <c r="K153" s="5"/>
      <c r="L153" s="5"/>
      <c r="M153" s="5"/>
      <c r="N153" s="5"/>
      <c r="Q153" s="38"/>
      <c r="R153" s="38"/>
      <c r="AMI153"/>
      <c r="AMJ153"/>
    </row>
    <row r="154" spans="2:1024" s="36" customFormat="1" x14ac:dyDescent="0.25">
      <c r="B154" s="5"/>
      <c r="C154" s="6"/>
      <c r="D154" s="9"/>
      <c r="E154" s="7"/>
      <c r="F154" s="8"/>
      <c r="G154" s="9"/>
      <c r="H154" s="10"/>
      <c r="I154" s="70"/>
      <c r="J154" s="23"/>
      <c r="K154" s="5"/>
      <c r="L154" s="5"/>
      <c r="M154" s="5"/>
      <c r="N154" s="5"/>
      <c r="Q154" s="38"/>
      <c r="R154" s="38"/>
      <c r="AMI154"/>
      <c r="AMJ154"/>
    </row>
    <row r="155" spans="2:1024" s="36" customFormat="1" x14ac:dyDescent="0.25">
      <c r="B155" s="5"/>
      <c r="C155" s="6"/>
      <c r="D155" s="9"/>
      <c r="E155" s="7"/>
      <c r="F155" s="8"/>
      <c r="G155" s="9"/>
      <c r="H155" s="10"/>
      <c r="I155" s="70"/>
      <c r="J155" s="23"/>
      <c r="K155" s="5"/>
      <c r="L155" s="5"/>
      <c r="M155" s="5"/>
      <c r="N155" s="5"/>
      <c r="Q155" s="38"/>
      <c r="R155" s="38"/>
      <c r="AMI155"/>
      <c r="AMJ155"/>
    </row>
    <row r="156" spans="2:1024" s="36" customFormat="1" x14ac:dyDescent="0.25">
      <c r="B156" s="5"/>
      <c r="C156" s="6"/>
      <c r="D156" s="9"/>
      <c r="E156" s="7"/>
      <c r="F156" s="8"/>
      <c r="G156" s="9"/>
      <c r="H156" s="10"/>
      <c r="I156" s="70"/>
      <c r="J156" s="23"/>
      <c r="K156" s="5"/>
      <c r="L156" s="5"/>
      <c r="M156" s="5"/>
      <c r="N156" s="5"/>
      <c r="Q156" s="38"/>
      <c r="R156" s="38"/>
      <c r="AMI156"/>
      <c r="AMJ156"/>
    </row>
    <row r="157" spans="2:1024" s="36" customFormat="1" x14ac:dyDescent="0.25">
      <c r="B157" s="5"/>
      <c r="C157" s="6"/>
      <c r="D157" s="9"/>
      <c r="E157" s="7"/>
      <c r="F157" s="8"/>
      <c r="G157" s="9"/>
      <c r="H157" s="10"/>
      <c r="I157" s="70"/>
      <c r="J157" s="23"/>
      <c r="K157" s="5"/>
      <c r="L157" s="5"/>
      <c r="M157" s="5"/>
      <c r="N157" s="5"/>
      <c r="Q157" s="38"/>
      <c r="R157" s="38"/>
      <c r="AMI157"/>
      <c r="AMJ157"/>
    </row>
    <row r="158" spans="2:1024" s="36" customFormat="1" x14ac:dyDescent="0.25">
      <c r="B158" s="5"/>
      <c r="C158" s="6"/>
      <c r="D158" s="9"/>
      <c r="E158" s="7"/>
      <c r="F158" s="8"/>
      <c r="G158" s="9"/>
      <c r="H158" s="10"/>
      <c r="I158" s="70"/>
      <c r="J158" s="23"/>
      <c r="K158" s="5"/>
      <c r="L158" s="5"/>
      <c r="M158" s="5"/>
      <c r="N158" s="5"/>
      <c r="Q158" s="38"/>
      <c r="R158" s="38"/>
      <c r="AMI158"/>
      <c r="AMJ158"/>
    </row>
    <row r="159" spans="2:1024" s="36" customFormat="1" x14ac:dyDescent="0.25">
      <c r="B159" s="5"/>
      <c r="C159" s="6"/>
      <c r="D159" s="9"/>
      <c r="E159" s="7"/>
      <c r="F159" s="8"/>
      <c r="G159" s="9"/>
      <c r="H159" s="10"/>
      <c r="I159" s="70"/>
      <c r="J159" s="23"/>
      <c r="K159" s="5"/>
      <c r="L159" s="5"/>
      <c r="M159" s="5"/>
      <c r="N159" s="5"/>
      <c r="Q159" s="38"/>
      <c r="R159" s="38"/>
      <c r="AMI159"/>
      <c r="AMJ159"/>
    </row>
    <row r="160" spans="2:1024" s="36" customFormat="1" x14ac:dyDescent="0.25">
      <c r="B160" s="5"/>
      <c r="C160" s="6"/>
      <c r="D160" s="9"/>
      <c r="E160" s="7"/>
      <c r="F160" s="8"/>
      <c r="G160" s="9"/>
      <c r="H160" s="10"/>
      <c r="I160" s="70"/>
      <c r="J160" s="23"/>
      <c r="K160" s="5"/>
      <c r="L160" s="5"/>
      <c r="M160" s="5"/>
      <c r="N160" s="5"/>
      <c r="Q160" s="38"/>
      <c r="R160" s="38"/>
      <c r="AMI160"/>
      <c r="AMJ160"/>
    </row>
    <row r="161" spans="2:1024" s="36" customFormat="1" x14ac:dyDescent="0.25">
      <c r="B161" s="5"/>
      <c r="C161" s="6"/>
      <c r="D161" s="9"/>
      <c r="E161" s="7"/>
      <c r="F161" s="8"/>
      <c r="G161" s="9"/>
      <c r="H161" s="10"/>
      <c r="I161" s="70"/>
      <c r="J161" s="23"/>
      <c r="K161" s="5"/>
      <c r="L161" s="5"/>
      <c r="M161" s="5"/>
      <c r="N161" s="5"/>
      <c r="Q161" s="38"/>
      <c r="R161" s="38"/>
      <c r="AMI161"/>
      <c r="AMJ161"/>
    </row>
    <row r="162" spans="2:1024" s="36" customFormat="1" x14ac:dyDescent="0.25">
      <c r="B162" s="5"/>
      <c r="C162" s="6"/>
      <c r="D162" s="9"/>
      <c r="E162" s="7"/>
      <c r="F162" s="8"/>
      <c r="G162" s="9"/>
      <c r="H162" s="10"/>
      <c r="I162" s="70"/>
      <c r="J162" s="23"/>
      <c r="K162" s="5"/>
      <c r="L162" s="5"/>
      <c r="M162" s="5"/>
      <c r="N162" s="5"/>
      <c r="Q162" s="38"/>
      <c r="R162" s="38"/>
      <c r="AMI162"/>
      <c r="AMJ162"/>
    </row>
    <row r="163" spans="2:1024" s="36" customFormat="1" x14ac:dyDescent="0.25">
      <c r="B163" s="5"/>
      <c r="C163" s="6"/>
      <c r="D163" s="9"/>
      <c r="E163" s="7"/>
      <c r="F163" s="8"/>
      <c r="G163" s="9"/>
      <c r="H163" s="10"/>
      <c r="I163" s="70"/>
      <c r="J163" s="23"/>
      <c r="K163" s="5"/>
      <c r="L163" s="5"/>
      <c r="M163" s="5"/>
      <c r="N163" s="5"/>
      <c r="Q163" s="38"/>
      <c r="R163" s="38"/>
      <c r="AMI163"/>
      <c r="AMJ163"/>
    </row>
    <row r="164" spans="2:1024" s="36" customFormat="1" x14ac:dyDescent="0.25">
      <c r="B164" s="5"/>
      <c r="C164" s="6"/>
      <c r="D164" s="9"/>
      <c r="E164" s="7"/>
      <c r="F164" s="8"/>
      <c r="G164" s="9"/>
      <c r="H164" s="10"/>
      <c r="I164" s="70"/>
      <c r="J164" s="23"/>
      <c r="K164" s="5"/>
      <c r="L164" s="5"/>
      <c r="M164" s="5"/>
      <c r="N164" s="5"/>
      <c r="Q164" s="38"/>
      <c r="R164" s="38"/>
      <c r="AMI164"/>
      <c r="AMJ164"/>
    </row>
    <row r="165" spans="2:1024" s="36" customFormat="1" x14ac:dyDescent="0.25">
      <c r="B165" s="5"/>
      <c r="C165" s="6"/>
      <c r="D165" s="9"/>
      <c r="E165" s="7"/>
      <c r="F165" s="8"/>
      <c r="G165" s="9"/>
      <c r="H165" s="10"/>
      <c r="I165" s="70"/>
      <c r="J165" s="23"/>
      <c r="K165" s="5"/>
      <c r="L165" s="5"/>
      <c r="M165" s="5"/>
      <c r="N165" s="5"/>
      <c r="Q165" s="38"/>
      <c r="R165" s="38"/>
      <c r="AMI165"/>
      <c r="AMJ165"/>
    </row>
    <row r="166" spans="2:1024" s="36" customFormat="1" x14ac:dyDescent="0.25">
      <c r="B166" s="5"/>
      <c r="C166" s="6"/>
      <c r="D166" s="9"/>
      <c r="E166" s="7"/>
      <c r="F166" s="8"/>
      <c r="G166" s="9"/>
      <c r="H166" s="10"/>
      <c r="I166" s="70"/>
      <c r="J166" s="23"/>
      <c r="K166" s="5"/>
      <c r="L166" s="5"/>
      <c r="M166" s="5"/>
      <c r="N166" s="5"/>
      <c r="Q166" s="38"/>
      <c r="R166" s="38"/>
      <c r="AMI166"/>
      <c r="AMJ166"/>
    </row>
    <row r="167" spans="2:1024" s="36" customFormat="1" x14ac:dyDescent="0.25">
      <c r="B167" s="5"/>
      <c r="C167" s="6"/>
      <c r="D167" s="9"/>
      <c r="E167" s="7"/>
      <c r="F167" s="8"/>
      <c r="G167" s="9"/>
      <c r="H167" s="10"/>
      <c r="I167" s="70"/>
      <c r="J167" s="23"/>
      <c r="K167" s="5"/>
      <c r="L167" s="5"/>
      <c r="M167" s="5"/>
      <c r="N167" s="5"/>
      <c r="Q167" s="38"/>
      <c r="R167" s="38"/>
      <c r="AMI167"/>
      <c r="AMJ167"/>
    </row>
    <row r="168" spans="2:1024" s="36" customFormat="1" x14ac:dyDescent="0.25">
      <c r="B168" s="5"/>
      <c r="C168" s="6"/>
      <c r="D168" s="9"/>
      <c r="E168" s="7"/>
      <c r="F168" s="8"/>
      <c r="G168" s="9"/>
      <c r="H168" s="10"/>
      <c r="I168" s="70"/>
      <c r="J168" s="23"/>
      <c r="K168" s="5"/>
      <c r="L168" s="5"/>
      <c r="M168" s="5"/>
      <c r="N168" s="5"/>
      <c r="Q168" s="38"/>
      <c r="R168" s="38"/>
      <c r="AMI168"/>
      <c r="AMJ168"/>
    </row>
    <row r="169" spans="2:1024" s="36" customFormat="1" x14ac:dyDescent="0.25">
      <c r="B169" s="5"/>
      <c r="C169" s="6"/>
      <c r="D169" s="9"/>
      <c r="E169" s="7"/>
      <c r="F169" s="8"/>
      <c r="G169" s="9"/>
      <c r="H169" s="10"/>
      <c r="I169" s="70"/>
      <c r="J169" s="23"/>
      <c r="K169" s="5"/>
      <c r="L169" s="5"/>
      <c r="M169" s="5"/>
      <c r="N169" s="5"/>
      <c r="Q169" s="38"/>
      <c r="R169" s="38"/>
      <c r="AMI169"/>
      <c r="AMJ169"/>
    </row>
    <row r="170" spans="2:1024" s="36" customFormat="1" x14ac:dyDescent="0.25">
      <c r="B170" s="5"/>
      <c r="C170" s="6"/>
      <c r="D170" s="9"/>
      <c r="E170" s="7"/>
      <c r="F170" s="8"/>
      <c r="G170" s="9"/>
      <c r="H170" s="10"/>
      <c r="I170" s="70"/>
      <c r="J170" s="23"/>
      <c r="K170" s="5"/>
      <c r="L170" s="5"/>
      <c r="M170" s="5"/>
      <c r="N170" s="5"/>
      <c r="Q170" s="38"/>
      <c r="R170" s="38"/>
      <c r="AMI170"/>
      <c r="AMJ170"/>
    </row>
    <row r="171" spans="2:1024" s="36" customFormat="1" x14ac:dyDescent="0.25">
      <c r="B171" s="5"/>
      <c r="C171" s="6"/>
      <c r="D171" s="9"/>
      <c r="E171" s="7"/>
      <c r="F171" s="8"/>
      <c r="G171" s="9"/>
      <c r="H171" s="10"/>
      <c r="I171" s="70"/>
      <c r="J171" s="23"/>
      <c r="K171" s="5"/>
      <c r="L171" s="5"/>
      <c r="M171" s="5"/>
      <c r="N171" s="5"/>
      <c r="Q171" s="38"/>
      <c r="R171" s="38"/>
      <c r="AMI171"/>
      <c r="AMJ171"/>
    </row>
    <row r="172" spans="2:1024" s="36" customFormat="1" x14ac:dyDescent="0.25">
      <c r="B172" s="5"/>
      <c r="C172" s="6"/>
      <c r="D172" s="9"/>
      <c r="E172" s="7"/>
      <c r="F172" s="8"/>
      <c r="G172" s="9"/>
      <c r="H172" s="10"/>
      <c r="I172" s="70"/>
      <c r="J172" s="23"/>
      <c r="K172" s="5"/>
      <c r="L172" s="5"/>
      <c r="M172" s="5"/>
      <c r="N172" s="5"/>
      <c r="Q172" s="38"/>
      <c r="R172" s="38"/>
      <c r="AMI172"/>
      <c r="AMJ172"/>
    </row>
    <row r="173" spans="2:1024" s="36" customFormat="1" x14ac:dyDescent="0.25">
      <c r="B173" s="5"/>
      <c r="C173" s="6"/>
      <c r="D173" s="9"/>
      <c r="E173" s="7"/>
      <c r="F173" s="8"/>
      <c r="G173" s="9"/>
      <c r="H173" s="10"/>
      <c r="I173" s="70"/>
      <c r="J173" s="23"/>
      <c r="K173" s="5"/>
      <c r="L173" s="5"/>
      <c r="M173" s="5"/>
      <c r="N173" s="5"/>
      <c r="Q173" s="38"/>
      <c r="R173" s="38"/>
      <c r="AMI173"/>
      <c r="AMJ173"/>
    </row>
    <row r="174" spans="2:1024" s="36" customFormat="1" x14ac:dyDescent="0.25">
      <c r="B174" s="5"/>
      <c r="C174" s="6"/>
      <c r="D174" s="9"/>
      <c r="E174" s="7"/>
      <c r="F174" s="8"/>
      <c r="G174" s="9"/>
      <c r="H174" s="10"/>
      <c r="I174" s="70"/>
      <c r="J174" s="23"/>
      <c r="K174" s="5"/>
      <c r="L174" s="5"/>
      <c r="M174" s="5"/>
      <c r="N174" s="5"/>
      <c r="Q174" s="38"/>
      <c r="R174" s="38"/>
      <c r="AMI174"/>
      <c r="AMJ174"/>
    </row>
    <row r="175" spans="2:1024" s="36" customFormat="1" x14ac:dyDescent="0.25">
      <c r="B175" s="5"/>
      <c r="C175" s="6"/>
      <c r="D175" s="9"/>
      <c r="E175" s="7"/>
      <c r="F175" s="8"/>
      <c r="G175" s="9"/>
      <c r="H175" s="10"/>
      <c r="I175" s="70"/>
      <c r="J175" s="23"/>
      <c r="K175" s="5"/>
      <c r="L175" s="5"/>
      <c r="M175" s="5"/>
      <c r="N175" s="5"/>
      <c r="Q175" s="38"/>
      <c r="R175" s="38"/>
      <c r="AMI175"/>
      <c r="AMJ175"/>
    </row>
    <row r="176" spans="2:1024" s="36" customFormat="1" x14ac:dyDescent="0.25">
      <c r="B176" s="5"/>
      <c r="C176" s="6"/>
      <c r="D176" s="9"/>
      <c r="E176" s="7"/>
      <c r="F176" s="8"/>
      <c r="G176" s="9"/>
      <c r="H176" s="10"/>
      <c r="I176" s="70"/>
      <c r="J176" s="23"/>
      <c r="K176" s="5"/>
      <c r="L176" s="5"/>
      <c r="M176" s="5"/>
      <c r="N176" s="5"/>
      <c r="Q176" s="38"/>
      <c r="R176" s="38"/>
      <c r="AMI176"/>
      <c r="AMJ176"/>
    </row>
    <row r="177" spans="2:1024" s="36" customFormat="1" x14ac:dyDescent="0.25">
      <c r="B177" s="5"/>
      <c r="C177" s="6"/>
      <c r="D177" s="9"/>
      <c r="E177" s="7"/>
      <c r="F177" s="8"/>
      <c r="G177" s="9"/>
      <c r="H177" s="10"/>
      <c r="I177" s="70"/>
      <c r="J177" s="23"/>
      <c r="K177" s="5"/>
      <c r="L177" s="5"/>
      <c r="M177" s="5"/>
      <c r="N177" s="5"/>
      <c r="Q177" s="38"/>
      <c r="R177" s="38"/>
      <c r="AMI177"/>
      <c r="AMJ177"/>
    </row>
    <row r="178" spans="2:1024" s="36" customFormat="1" x14ac:dyDescent="0.25">
      <c r="B178" s="5"/>
      <c r="C178" s="6"/>
      <c r="D178" s="9"/>
      <c r="E178" s="7"/>
      <c r="F178" s="8"/>
      <c r="G178" s="9"/>
      <c r="H178" s="10"/>
      <c r="I178" s="70"/>
      <c r="J178" s="23"/>
      <c r="K178" s="5"/>
      <c r="L178" s="5"/>
      <c r="M178" s="5"/>
      <c r="N178" s="5"/>
      <c r="Q178" s="38"/>
      <c r="R178" s="38"/>
      <c r="AMI178"/>
      <c r="AMJ178"/>
    </row>
    <row r="179" spans="2:1024" s="36" customFormat="1" x14ac:dyDescent="0.25">
      <c r="B179" s="5"/>
      <c r="C179" s="6"/>
      <c r="D179" s="9"/>
      <c r="E179" s="7"/>
      <c r="F179" s="8"/>
      <c r="G179" s="9"/>
      <c r="H179" s="10"/>
      <c r="I179" s="70"/>
      <c r="J179" s="23"/>
      <c r="K179" s="5"/>
      <c r="L179" s="5"/>
      <c r="M179" s="5"/>
      <c r="N179" s="5"/>
      <c r="Q179" s="38"/>
      <c r="R179" s="38"/>
      <c r="AMI179"/>
      <c r="AMJ179"/>
    </row>
    <row r="180" spans="2:1024" s="36" customFormat="1" x14ac:dyDescent="0.25">
      <c r="B180" s="5"/>
      <c r="C180" s="6"/>
      <c r="D180" s="9"/>
      <c r="E180" s="7"/>
      <c r="F180" s="8"/>
      <c r="G180" s="9"/>
      <c r="H180" s="10"/>
      <c r="I180" s="70"/>
      <c r="J180" s="23"/>
      <c r="K180" s="5"/>
      <c r="L180" s="5"/>
      <c r="M180" s="5"/>
      <c r="N180" s="5"/>
      <c r="Q180" s="38"/>
      <c r="R180" s="38"/>
      <c r="AMI180"/>
      <c r="AMJ180"/>
    </row>
    <row r="181" spans="2:1024" s="36" customFormat="1" x14ac:dyDescent="0.25">
      <c r="B181" s="5"/>
      <c r="C181" s="6"/>
      <c r="D181" s="9"/>
      <c r="E181" s="7"/>
      <c r="F181" s="8"/>
      <c r="G181" s="9"/>
      <c r="H181" s="10"/>
      <c r="I181" s="70"/>
      <c r="J181" s="23"/>
      <c r="K181" s="5"/>
      <c r="L181" s="5"/>
      <c r="M181" s="5"/>
      <c r="N181" s="5"/>
      <c r="Q181" s="38"/>
      <c r="R181" s="38"/>
      <c r="AMI181"/>
      <c r="AMJ181"/>
    </row>
    <row r="182" spans="2:1024" s="36" customFormat="1" x14ac:dyDescent="0.25">
      <c r="B182" s="5"/>
      <c r="C182" s="6"/>
      <c r="D182" s="9"/>
      <c r="E182" s="7"/>
      <c r="F182" s="8"/>
      <c r="G182" s="9"/>
      <c r="H182" s="10"/>
      <c r="I182" s="70"/>
      <c r="J182" s="23"/>
      <c r="K182" s="5"/>
      <c r="L182" s="5"/>
      <c r="M182" s="5"/>
      <c r="N182" s="5"/>
      <c r="Q182" s="38"/>
      <c r="R182" s="38"/>
      <c r="AMI182"/>
      <c r="AMJ182"/>
    </row>
    <row r="183" spans="2:1024" s="36" customFormat="1" x14ac:dyDescent="0.25">
      <c r="B183" s="5"/>
      <c r="C183" s="6"/>
      <c r="D183" s="9"/>
      <c r="E183" s="7"/>
      <c r="F183" s="8"/>
      <c r="G183" s="9"/>
      <c r="H183" s="10"/>
      <c r="I183" s="70"/>
      <c r="J183" s="23"/>
      <c r="K183" s="5"/>
      <c r="L183" s="5"/>
      <c r="M183" s="5"/>
      <c r="N183" s="5"/>
      <c r="Q183" s="38"/>
      <c r="R183" s="38"/>
      <c r="AMI183"/>
      <c r="AMJ183"/>
    </row>
    <row r="184" spans="2:1024" s="36" customFormat="1" x14ac:dyDescent="0.25">
      <c r="B184" s="5"/>
      <c r="C184" s="6"/>
      <c r="D184" s="9"/>
      <c r="E184" s="7"/>
      <c r="F184" s="8"/>
      <c r="G184" s="9"/>
      <c r="H184" s="10"/>
      <c r="I184" s="70"/>
      <c r="J184" s="23"/>
      <c r="K184" s="5"/>
      <c r="L184" s="5"/>
      <c r="M184" s="5"/>
      <c r="N184" s="5"/>
      <c r="Q184" s="38"/>
      <c r="R184" s="38"/>
      <c r="AMI184"/>
      <c r="AMJ184"/>
    </row>
    <row r="185" spans="2:1024" s="36" customFormat="1" x14ac:dyDescent="0.25">
      <c r="B185" s="5"/>
      <c r="C185" s="6"/>
      <c r="D185" s="9"/>
      <c r="E185" s="7"/>
      <c r="F185" s="8"/>
      <c r="G185" s="9"/>
      <c r="H185" s="10"/>
      <c r="I185" s="70"/>
      <c r="J185" s="23"/>
      <c r="K185" s="5"/>
      <c r="L185" s="5"/>
      <c r="M185" s="5"/>
      <c r="N185" s="5"/>
      <c r="Q185" s="38"/>
      <c r="R185" s="38"/>
      <c r="AMI185"/>
      <c r="AMJ185"/>
    </row>
    <row r="186" spans="2:1024" s="36" customFormat="1" x14ac:dyDescent="0.25">
      <c r="B186" s="5"/>
      <c r="C186" s="6"/>
      <c r="D186" s="9"/>
      <c r="E186" s="7"/>
      <c r="F186" s="8"/>
      <c r="G186" s="9"/>
      <c r="H186" s="10"/>
      <c r="I186" s="70"/>
      <c r="J186" s="23"/>
      <c r="K186" s="5"/>
      <c r="L186" s="5"/>
      <c r="M186" s="5"/>
      <c r="N186" s="5"/>
      <c r="Q186" s="38"/>
      <c r="R186" s="38"/>
      <c r="AMI186"/>
      <c r="AMJ186"/>
    </row>
    <row r="187" spans="2:1024" s="36" customFormat="1" x14ac:dyDescent="0.25">
      <c r="B187" s="5"/>
      <c r="C187" s="6"/>
      <c r="D187" s="9"/>
      <c r="E187" s="7"/>
      <c r="F187" s="8"/>
      <c r="G187" s="9"/>
      <c r="H187" s="10"/>
      <c r="I187" s="70"/>
      <c r="J187" s="23"/>
      <c r="K187" s="5"/>
      <c r="L187" s="5"/>
      <c r="M187" s="5"/>
      <c r="N187" s="5"/>
      <c r="Q187" s="38"/>
      <c r="R187" s="38"/>
      <c r="AMI187"/>
      <c r="AMJ187"/>
    </row>
    <row r="188" spans="2:1024" s="36" customFormat="1" x14ac:dyDescent="0.25">
      <c r="B188" s="5"/>
      <c r="C188" s="6"/>
      <c r="D188" s="9"/>
      <c r="E188" s="7"/>
      <c r="F188" s="8"/>
      <c r="G188" s="9"/>
      <c r="H188" s="10"/>
      <c r="I188" s="70"/>
      <c r="J188" s="23"/>
      <c r="K188" s="5"/>
      <c r="L188" s="5"/>
      <c r="M188" s="5"/>
      <c r="N188" s="5"/>
      <c r="Q188" s="38"/>
      <c r="R188" s="38"/>
      <c r="AMI188"/>
      <c r="AMJ188"/>
    </row>
    <row r="189" spans="2:1024" s="36" customFormat="1" x14ac:dyDescent="0.25">
      <c r="B189" s="5"/>
      <c r="C189" s="6"/>
      <c r="D189" s="9"/>
      <c r="E189" s="7"/>
      <c r="F189" s="8"/>
      <c r="G189" s="9"/>
      <c r="H189" s="10"/>
      <c r="I189" s="70"/>
      <c r="J189" s="23"/>
      <c r="K189" s="5"/>
      <c r="L189" s="5"/>
      <c r="M189" s="5"/>
      <c r="N189" s="5"/>
      <c r="Q189" s="38"/>
      <c r="R189" s="38"/>
      <c r="AMI189"/>
      <c r="AMJ189"/>
    </row>
    <row r="190" spans="2:1024" s="36" customFormat="1" x14ac:dyDescent="0.25">
      <c r="B190" s="5"/>
      <c r="C190" s="6"/>
      <c r="D190" s="9"/>
      <c r="E190" s="7"/>
      <c r="F190" s="8"/>
      <c r="G190" s="9"/>
      <c r="H190" s="10"/>
      <c r="I190" s="70"/>
      <c r="J190" s="23"/>
      <c r="K190" s="5"/>
      <c r="L190" s="5"/>
      <c r="M190" s="5"/>
      <c r="N190" s="5"/>
      <c r="Q190" s="38"/>
      <c r="R190" s="38"/>
      <c r="AMI190"/>
      <c r="AMJ190"/>
    </row>
    <row r="191" spans="2:1024" s="36" customFormat="1" x14ac:dyDescent="0.25">
      <c r="B191" s="5"/>
      <c r="C191" s="6"/>
      <c r="D191" s="9"/>
      <c r="E191" s="7"/>
      <c r="F191" s="8"/>
      <c r="G191" s="9"/>
      <c r="H191" s="10"/>
      <c r="I191" s="70"/>
      <c r="J191" s="23"/>
      <c r="K191" s="5"/>
      <c r="L191" s="5"/>
      <c r="M191" s="5"/>
      <c r="N191" s="5"/>
      <c r="Q191" s="38"/>
      <c r="R191" s="38"/>
      <c r="AMI191"/>
      <c r="AMJ191"/>
    </row>
    <row r="192" spans="2:1024" s="36" customFormat="1" x14ac:dyDescent="0.25">
      <c r="B192" s="5"/>
      <c r="C192" s="6"/>
      <c r="D192" s="9"/>
      <c r="E192" s="7"/>
      <c r="F192" s="8"/>
      <c r="G192" s="9"/>
      <c r="H192" s="10"/>
      <c r="I192" s="70"/>
      <c r="J192" s="23"/>
      <c r="K192" s="5"/>
      <c r="L192" s="5"/>
      <c r="M192" s="5"/>
      <c r="N192" s="5"/>
      <c r="Q192" s="38"/>
      <c r="R192" s="38"/>
      <c r="AMI192"/>
      <c r="AMJ192"/>
    </row>
    <row r="193" spans="2:1024" s="36" customFormat="1" x14ac:dyDescent="0.25">
      <c r="B193" s="5"/>
      <c r="C193" s="6"/>
      <c r="D193" s="9"/>
      <c r="E193" s="7"/>
      <c r="F193" s="8"/>
      <c r="G193" s="9"/>
      <c r="H193" s="10"/>
      <c r="I193" s="70"/>
      <c r="J193" s="23"/>
      <c r="K193" s="5"/>
      <c r="L193" s="5"/>
      <c r="M193" s="5"/>
      <c r="N193" s="5"/>
      <c r="Q193" s="38"/>
      <c r="R193" s="38"/>
      <c r="AMI193"/>
      <c r="AMJ193"/>
    </row>
    <row r="194" spans="2:1024" s="36" customFormat="1" x14ac:dyDescent="0.25">
      <c r="B194" s="5"/>
      <c r="C194" s="6"/>
      <c r="D194" s="9"/>
      <c r="E194" s="7"/>
      <c r="F194" s="8"/>
      <c r="G194" s="9"/>
      <c r="H194" s="10"/>
      <c r="I194" s="70"/>
      <c r="J194" s="23"/>
      <c r="K194" s="5"/>
      <c r="L194" s="5"/>
      <c r="M194" s="5"/>
      <c r="N194" s="5"/>
      <c r="Q194" s="38"/>
      <c r="R194" s="38"/>
      <c r="AMI194"/>
      <c r="AMJ194"/>
    </row>
    <row r="195" spans="2:1024" s="36" customFormat="1" x14ac:dyDescent="0.25">
      <c r="B195" s="5"/>
      <c r="C195" s="6"/>
      <c r="D195" s="9"/>
      <c r="E195" s="7"/>
      <c r="F195" s="8"/>
      <c r="G195" s="9"/>
      <c r="H195" s="10"/>
      <c r="I195" s="70"/>
      <c r="J195" s="23"/>
      <c r="K195" s="5"/>
      <c r="L195" s="5"/>
      <c r="M195" s="5"/>
      <c r="N195" s="5"/>
      <c r="Q195" s="38"/>
      <c r="R195" s="38"/>
      <c r="AMI195"/>
      <c r="AMJ195"/>
    </row>
    <row r="196" spans="2:1024" s="36" customFormat="1" x14ac:dyDescent="0.25">
      <c r="B196" s="5"/>
      <c r="C196" s="6"/>
      <c r="D196" s="9"/>
      <c r="E196" s="7"/>
      <c r="F196" s="8"/>
      <c r="G196" s="9"/>
      <c r="H196" s="10"/>
      <c r="I196" s="70"/>
      <c r="J196" s="23"/>
      <c r="K196" s="5"/>
      <c r="L196" s="5"/>
      <c r="M196" s="5"/>
      <c r="N196" s="5"/>
      <c r="Q196" s="38"/>
      <c r="R196" s="38"/>
      <c r="AMI196"/>
      <c r="AMJ196"/>
    </row>
    <row r="197" spans="2:1024" s="36" customFormat="1" x14ac:dyDescent="0.25">
      <c r="B197" s="5"/>
      <c r="C197" s="6"/>
      <c r="D197" s="9"/>
      <c r="E197" s="7"/>
      <c r="F197" s="8"/>
      <c r="G197" s="9"/>
      <c r="H197" s="10"/>
      <c r="I197" s="70"/>
      <c r="J197" s="23"/>
      <c r="K197" s="5"/>
      <c r="L197" s="5"/>
      <c r="M197" s="5"/>
      <c r="N197" s="5"/>
      <c r="Q197" s="38"/>
      <c r="R197" s="38"/>
      <c r="AMI197"/>
      <c r="AMJ197"/>
    </row>
    <row r="198" spans="2:1024" s="36" customFormat="1" x14ac:dyDescent="0.25">
      <c r="B198" s="5"/>
      <c r="C198" s="6"/>
      <c r="D198" s="9"/>
      <c r="E198" s="7"/>
      <c r="F198" s="8"/>
      <c r="G198" s="9"/>
      <c r="H198" s="10"/>
      <c r="I198" s="70"/>
      <c r="J198" s="23"/>
      <c r="K198" s="5"/>
      <c r="L198" s="5"/>
      <c r="M198" s="5"/>
      <c r="N198" s="5"/>
      <c r="Q198" s="38"/>
      <c r="R198" s="38"/>
      <c r="AMI198"/>
      <c r="AMJ198"/>
    </row>
    <row r="199" spans="2:1024" s="36" customFormat="1" x14ac:dyDescent="0.25">
      <c r="B199" s="5"/>
      <c r="C199" s="6"/>
      <c r="D199" s="9"/>
      <c r="E199" s="7"/>
      <c r="F199" s="8"/>
      <c r="G199" s="9"/>
      <c r="H199" s="10"/>
      <c r="I199" s="70"/>
      <c r="J199" s="23"/>
      <c r="K199" s="5"/>
      <c r="L199" s="5"/>
      <c r="M199" s="5"/>
      <c r="N199" s="5"/>
      <c r="Q199" s="38"/>
      <c r="R199" s="38"/>
      <c r="AMI199"/>
      <c r="AMJ199"/>
    </row>
    <row r="200" spans="2:1024" s="36" customFormat="1" x14ac:dyDescent="0.25">
      <c r="B200" s="5"/>
      <c r="C200" s="6"/>
      <c r="D200" s="9"/>
      <c r="E200" s="7"/>
      <c r="F200" s="8"/>
      <c r="G200" s="9"/>
      <c r="H200" s="10"/>
      <c r="I200" s="70"/>
      <c r="J200" s="23"/>
      <c r="K200" s="5"/>
      <c r="L200" s="5"/>
      <c r="M200" s="5"/>
      <c r="N200" s="5"/>
      <c r="Q200" s="38"/>
      <c r="R200" s="38"/>
      <c r="AMI200"/>
      <c r="AMJ200"/>
    </row>
    <row r="201" spans="2:1024" s="36" customFormat="1" x14ac:dyDescent="0.25">
      <c r="B201" s="5"/>
      <c r="C201" s="6"/>
      <c r="D201" s="9"/>
      <c r="E201" s="7"/>
      <c r="F201" s="8"/>
      <c r="G201" s="9"/>
      <c r="H201" s="10"/>
      <c r="I201" s="70"/>
      <c r="J201" s="23"/>
      <c r="K201" s="5"/>
      <c r="L201" s="5"/>
      <c r="M201" s="5"/>
      <c r="N201" s="5"/>
      <c r="Q201" s="38"/>
      <c r="R201" s="38"/>
      <c r="AMI201"/>
      <c r="AMJ201"/>
    </row>
    <row r="202" spans="2:1024" s="36" customFormat="1" x14ac:dyDescent="0.25">
      <c r="B202" s="5"/>
      <c r="C202" s="6"/>
      <c r="D202" s="9"/>
      <c r="E202" s="7"/>
      <c r="F202" s="8"/>
      <c r="G202" s="9"/>
      <c r="H202" s="10"/>
      <c r="I202" s="70"/>
      <c r="J202" s="23"/>
      <c r="K202" s="5"/>
      <c r="L202" s="5"/>
      <c r="M202" s="5"/>
      <c r="N202" s="5"/>
      <c r="Q202" s="38"/>
      <c r="R202" s="38"/>
      <c r="AMI202"/>
      <c r="AMJ202"/>
    </row>
    <row r="203" spans="2:1024" s="36" customFormat="1" x14ac:dyDescent="0.25">
      <c r="B203" s="5"/>
      <c r="C203" s="6"/>
      <c r="D203" s="9"/>
      <c r="E203" s="7"/>
      <c r="F203" s="8"/>
      <c r="G203" s="9"/>
      <c r="H203" s="10"/>
      <c r="I203" s="70"/>
      <c r="J203" s="23"/>
      <c r="K203" s="5"/>
      <c r="L203" s="5"/>
      <c r="M203" s="5"/>
      <c r="N203" s="5"/>
      <c r="Q203" s="38"/>
      <c r="R203" s="38"/>
      <c r="AMI203"/>
      <c r="AMJ203"/>
    </row>
    <row r="204" spans="2:1024" s="36" customFormat="1" x14ac:dyDescent="0.25">
      <c r="B204" s="5"/>
      <c r="C204" s="6"/>
      <c r="D204" s="9"/>
      <c r="E204" s="7"/>
      <c r="F204" s="8"/>
      <c r="G204" s="9"/>
      <c r="H204" s="10"/>
      <c r="I204" s="70"/>
      <c r="J204" s="23"/>
      <c r="K204" s="5"/>
      <c r="L204" s="5"/>
      <c r="M204" s="5"/>
      <c r="N204" s="5"/>
      <c r="Q204" s="38"/>
      <c r="R204" s="38"/>
      <c r="AMI204"/>
      <c r="AMJ204"/>
    </row>
    <row r="205" spans="2:1024" s="36" customFormat="1" x14ac:dyDescent="0.25">
      <c r="B205" s="5"/>
      <c r="C205" s="6"/>
      <c r="D205" s="9"/>
      <c r="E205" s="7"/>
      <c r="F205" s="8"/>
      <c r="G205" s="9"/>
      <c r="H205" s="10"/>
      <c r="I205" s="70"/>
      <c r="J205" s="23"/>
      <c r="K205" s="5"/>
      <c r="L205" s="5"/>
      <c r="M205" s="5"/>
      <c r="N205" s="5"/>
      <c r="Q205" s="38"/>
      <c r="R205" s="38"/>
      <c r="AMI205"/>
      <c r="AMJ205"/>
    </row>
    <row r="206" spans="2:1024" s="36" customFormat="1" x14ac:dyDescent="0.25">
      <c r="B206" s="5"/>
      <c r="C206" s="6"/>
      <c r="D206" s="9"/>
      <c r="E206" s="7"/>
      <c r="F206" s="8"/>
      <c r="G206" s="9"/>
      <c r="H206" s="10"/>
      <c r="I206" s="70"/>
      <c r="J206" s="23"/>
      <c r="K206" s="5"/>
      <c r="L206" s="5"/>
      <c r="M206" s="5"/>
      <c r="N206" s="5"/>
      <c r="Q206" s="38"/>
      <c r="R206" s="38"/>
      <c r="AMI206"/>
      <c r="AMJ206"/>
    </row>
    <row r="207" spans="2:1024" s="36" customFormat="1" x14ac:dyDescent="0.25">
      <c r="B207" s="5"/>
      <c r="C207" s="6"/>
      <c r="D207" s="9"/>
      <c r="E207" s="7"/>
      <c r="F207" s="8"/>
      <c r="G207" s="9"/>
      <c r="H207" s="10"/>
      <c r="I207" s="70"/>
      <c r="J207" s="23"/>
      <c r="K207" s="5"/>
      <c r="L207" s="5"/>
      <c r="M207" s="5"/>
      <c r="N207" s="5"/>
      <c r="Q207" s="38"/>
      <c r="R207" s="38"/>
      <c r="AMI207"/>
      <c r="AMJ207"/>
    </row>
    <row r="208" spans="2:1024" s="36" customFormat="1" x14ac:dyDescent="0.25">
      <c r="B208" s="5"/>
      <c r="C208" s="6"/>
      <c r="D208" s="9"/>
      <c r="E208" s="7"/>
      <c r="F208" s="8"/>
      <c r="G208" s="9"/>
      <c r="H208" s="10"/>
      <c r="I208" s="70"/>
      <c r="J208" s="23"/>
      <c r="K208" s="5"/>
      <c r="L208" s="5"/>
      <c r="M208" s="5"/>
      <c r="N208" s="5"/>
      <c r="Q208" s="38"/>
      <c r="R208" s="38"/>
      <c r="AMI208"/>
      <c r="AMJ208"/>
    </row>
    <row r="209" spans="2:1024" s="36" customFormat="1" x14ac:dyDescent="0.25">
      <c r="B209" s="5"/>
      <c r="C209" s="6"/>
      <c r="D209" s="9"/>
      <c r="E209" s="7"/>
      <c r="F209" s="8"/>
      <c r="G209" s="9"/>
      <c r="H209" s="10"/>
      <c r="I209" s="70"/>
      <c r="J209" s="23"/>
      <c r="K209" s="5"/>
      <c r="L209" s="5"/>
      <c r="M209" s="5"/>
      <c r="N209" s="5"/>
      <c r="Q209" s="38"/>
      <c r="R209" s="38"/>
      <c r="AMI209"/>
      <c r="AMJ209"/>
    </row>
    <row r="210" spans="2:1024" s="36" customFormat="1" x14ac:dyDescent="0.25">
      <c r="B210" s="5"/>
      <c r="C210" s="6"/>
      <c r="D210" s="9"/>
      <c r="E210" s="7"/>
      <c r="F210" s="8"/>
      <c r="G210" s="9"/>
      <c r="H210" s="10"/>
      <c r="I210" s="70"/>
      <c r="J210" s="23"/>
      <c r="K210" s="5"/>
      <c r="L210" s="5"/>
      <c r="M210" s="5"/>
      <c r="N210" s="5"/>
      <c r="Q210" s="38"/>
      <c r="R210" s="38"/>
      <c r="AMI210"/>
      <c r="AMJ210"/>
    </row>
    <row r="211" spans="2:1024" s="36" customFormat="1" x14ac:dyDescent="0.25">
      <c r="B211" s="5"/>
      <c r="C211" s="6"/>
      <c r="D211" s="9"/>
      <c r="E211" s="7"/>
      <c r="F211" s="8"/>
      <c r="G211" s="9"/>
      <c r="H211" s="10"/>
      <c r="I211" s="70"/>
      <c r="J211" s="23"/>
      <c r="K211" s="5"/>
      <c r="L211" s="5"/>
      <c r="M211" s="5"/>
      <c r="N211" s="5"/>
      <c r="Q211" s="38"/>
      <c r="R211" s="38"/>
      <c r="AMI211"/>
      <c r="AMJ211"/>
    </row>
    <row r="212" spans="2:1024" s="36" customFormat="1" x14ac:dyDescent="0.25">
      <c r="B212" s="5"/>
      <c r="C212" s="6"/>
      <c r="D212" s="9"/>
      <c r="E212" s="7"/>
      <c r="F212" s="8"/>
      <c r="G212" s="9"/>
      <c r="H212" s="10"/>
      <c r="I212" s="70"/>
      <c r="J212" s="23"/>
      <c r="K212" s="5"/>
      <c r="L212" s="5"/>
      <c r="M212" s="5"/>
      <c r="N212" s="5"/>
      <c r="Q212" s="38"/>
      <c r="R212" s="38"/>
      <c r="AMI212"/>
      <c r="AMJ212"/>
    </row>
    <row r="213" spans="2:1024" s="36" customFormat="1" x14ac:dyDescent="0.25">
      <c r="B213" s="5"/>
      <c r="C213" s="6"/>
      <c r="D213" s="9"/>
      <c r="E213" s="7"/>
      <c r="F213" s="8"/>
      <c r="G213" s="9"/>
      <c r="H213" s="10"/>
      <c r="I213" s="70"/>
      <c r="J213" s="23"/>
      <c r="K213" s="5"/>
      <c r="L213" s="5"/>
      <c r="M213" s="5"/>
      <c r="N213" s="5"/>
      <c r="Q213" s="38"/>
      <c r="R213" s="38"/>
      <c r="AMI213"/>
      <c r="AMJ213"/>
    </row>
    <row r="214" spans="2:1024" s="36" customFormat="1" x14ac:dyDescent="0.25">
      <c r="B214" s="5"/>
      <c r="C214" s="6"/>
      <c r="D214" s="9"/>
      <c r="E214" s="7"/>
      <c r="F214" s="8"/>
      <c r="G214" s="9"/>
      <c r="H214" s="10"/>
      <c r="I214" s="70"/>
      <c r="J214" s="23"/>
      <c r="K214" s="5"/>
      <c r="L214" s="5"/>
      <c r="M214" s="5"/>
      <c r="N214" s="5"/>
      <c r="Q214" s="38"/>
      <c r="R214" s="38"/>
      <c r="AMI214"/>
      <c r="AMJ214"/>
    </row>
    <row r="215" spans="2:1024" s="36" customFormat="1" x14ac:dyDescent="0.25">
      <c r="B215" s="5"/>
      <c r="C215" s="6"/>
      <c r="D215" s="9"/>
      <c r="E215" s="7"/>
      <c r="F215" s="8"/>
      <c r="G215" s="9"/>
      <c r="H215" s="10"/>
      <c r="I215" s="70"/>
      <c r="J215" s="23"/>
      <c r="K215" s="5"/>
      <c r="L215" s="5"/>
      <c r="M215" s="5"/>
      <c r="N215" s="5"/>
      <c r="Q215" s="38"/>
      <c r="R215" s="38"/>
      <c r="AMI215"/>
      <c r="AMJ215"/>
    </row>
    <row r="216" spans="2:1024" s="36" customFormat="1" x14ac:dyDescent="0.25">
      <c r="B216" s="5"/>
      <c r="C216" s="6"/>
      <c r="D216" s="9"/>
      <c r="E216" s="7"/>
      <c r="F216" s="8"/>
      <c r="G216" s="9"/>
      <c r="H216" s="10"/>
      <c r="I216" s="70"/>
      <c r="J216" s="23"/>
      <c r="K216" s="5"/>
      <c r="L216" s="5"/>
      <c r="M216" s="5"/>
      <c r="N216" s="5"/>
      <c r="Q216" s="38"/>
      <c r="R216" s="38"/>
      <c r="AMI216"/>
      <c r="AMJ216"/>
    </row>
    <row r="217" spans="2:1024" s="36" customFormat="1" x14ac:dyDescent="0.25">
      <c r="B217" s="5"/>
      <c r="C217" s="6"/>
      <c r="D217" s="9"/>
      <c r="E217" s="7"/>
      <c r="F217" s="8"/>
      <c r="G217" s="9"/>
      <c r="H217" s="10"/>
      <c r="I217" s="70"/>
      <c r="J217" s="23"/>
      <c r="K217" s="5"/>
      <c r="L217" s="5"/>
      <c r="M217" s="5"/>
      <c r="N217" s="5"/>
      <c r="Q217" s="38"/>
      <c r="R217" s="38"/>
      <c r="AMI217"/>
      <c r="AMJ217"/>
    </row>
    <row r="218" spans="2:1024" s="36" customFormat="1" x14ac:dyDescent="0.25">
      <c r="B218" s="5"/>
      <c r="C218" s="6"/>
      <c r="D218" s="9"/>
      <c r="E218" s="7"/>
      <c r="F218" s="8"/>
      <c r="G218" s="9"/>
      <c r="H218" s="10"/>
      <c r="I218" s="70"/>
      <c r="J218" s="23"/>
      <c r="K218" s="5"/>
      <c r="L218" s="5"/>
      <c r="M218" s="5"/>
      <c r="N218" s="5"/>
      <c r="Q218" s="38"/>
      <c r="R218" s="38"/>
      <c r="AMI218"/>
      <c r="AMJ218"/>
    </row>
    <row r="219" spans="2:1024" s="36" customFormat="1" x14ac:dyDescent="0.25">
      <c r="B219" s="5"/>
      <c r="C219" s="6"/>
      <c r="D219" s="9"/>
      <c r="E219" s="7"/>
      <c r="F219" s="8"/>
      <c r="G219" s="9"/>
      <c r="H219" s="10"/>
      <c r="I219" s="70"/>
      <c r="J219" s="23"/>
      <c r="K219" s="5"/>
      <c r="L219" s="5"/>
      <c r="M219" s="5"/>
      <c r="N219" s="5"/>
      <c r="Q219" s="38"/>
      <c r="R219" s="38"/>
      <c r="AMI219"/>
      <c r="AMJ219"/>
    </row>
    <row r="220" spans="2:1024" s="36" customFormat="1" x14ac:dyDescent="0.25">
      <c r="B220" s="5"/>
      <c r="C220" s="6"/>
      <c r="D220" s="9"/>
      <c r="E220" s="7"/>
      <c r="F220" s="8"/>
      <c r="G220" s="9"/>
      <c r="H220" s="10"/>
      <c r="I220" s="70"/>
      <c r="J220" s="23"/>
      <c r="K220" s="5"/>
      <c r="L220" s="5"/>
      <c r="M220" s="5"/>
      <c r="N220" s="5"/>
      <c r="Q220" s="38"/>
      <c r="R220" s="38"/>
      <c r="AMI220"/>
      <c r="AMJ220"/>
    </row>
    <row r="221" spans="2:1024" s="36" customFormat="1" x14ac:dyDescent="0.25">
      <c r="B221" s="5"/>
      <c r="C221" s="6"/>
      <c r="D221" s="9"/>
      <c r="E221" s="7"/>
      <c r="F221" s="8"/>
      <c r="G221" s="9"/>
      <c r="H221" s="10"/>
      <c r="I221" s="70"/>
      <c r="J221" s="23"/>
      <c r="K221" s="5"/>
      <c r="L221" s="5"/>
      <c r="M221" s="5"/>
      <c r="N221" s="5"/>
      <c r="Q221" s="38"/>
      <c r="R221" s="38"/>
      <c r="AMI221"/>
      <c r="AMJ221"/>
    </row>
    <row r="222" spans="2:1024" s="36" customFormat="1" x14ac:dyDescent="0.25">
      <c r="B222" s="5"/>
      <c r="C222" s="6"/>
      <c r="D222" s="9"/>
      <c r="E222" s="7"/>
      <c r="F222" s="8"/>
      <c r="G222" s="9"/>
      <c r="H222" s="10"/>
      <c r="I222" s="70"/>
      <c r="J222" s="23"/>
      <c r="K222" s="5"/>
      <c r="L222" s="5"/>
      <c r="M222" s="5"/>
      <c r="N222" s="5"/>
      <c r="Q222" s="38"/>
      <c r="R222" s="38"/>
      <c r="AMI222"/>
      <c r="AMJ222"/>
    </row>
    <row r="223" spans="2:1024" s="36" customFormat="1" x14ac:dyDescent="0.25">
      <c r="B223" s="5"/>
      <c r="C223" s="6"/>
      <c r="D223" s="9"/>
      <c r="E223" s="7"/>
      <c r="F223" s="8"/>
      <c r="G223" s="9"/>
      <c r="H223" s="10"/>
      <c r="I223" s="70"/>
      <c r="J223" s="23"/>
      <c r="K223" s="5"/>
      <c r="L223" s="5"/>
      <c r="M223" s="5"/>
      <c r="N223" s="5"/>
      <c r="Q223" s="38"/>
      <c r="R223" s="38"/>
      <c r="AMI223"/>
      <c r="AMJ223"/>
    </row>
    <row r="224" spans="2:1024" s="36" customFormat="1" x14ac:dyDescent="0.25">
      <c r="B224" s="5"/>
      <c r="C224" s="6"/>
      <c r="D224" s="9"/>
      <c r="E224" s="7"/>
      <c r="F224" s="8"/>
      <c r="G224" s="9"/>
      <c r="H224" s="10"/>
      <c r="I224" s="70"/>
      <c r="J224" s="23"/>
      <c r="K224" s="5"/>
      <c r="L224" s="5"/>
      <c r="M224" s="5"/>
      <c r="N224" s="5"/>
      <c r="Q224" s="38"/>
      <c r="R224" s="38"/>
      <c r="AMI224"/>
      <c r="AMJ224"/>
    </row>
    <row r="225" spans="2:1024" s="36" customFormat="1" x14ac:dyDescent="0.25">
      <c r="B225" s="5"/>
      <c r="C225" s="6"/>
      <c r="D225" s="9"/>
      <c r="E225" s="7"/>
      <c r="F225" s="8"/>
      <c r="G225" s="9"/>
      <c r="H225" s="10"/>
      <c r="I225" s="70"/>
      <c r="J225" s="23"/>
      <c r="K225" s="5"/>
      <c r="L225" s="5"/>
      <c r="M225" s="5"/>
      <c r="N225" s="5"/>
      <c r="Q225" s="38"/>
      <c r="R225" s="38"/>
      <c r="AMI225"/>
      <c r="AMJ225"/>
    </row>
    <row r="226" spans="2:1024" s="36" customFormat="1" x14ac:dyDescent="0.25">
      <c r="B226" s="5"/>
      <c r="C226" s="6"/>
      <c r="D226" s="9"/>
      <c r="E226" s="7"/>
      <c r="F226" s="8"/>
      <c r="G226" s="9"/>
      <c r="H226" s="10"/>
      <c r="I226" s="70"/>
      <c r="J226" s="23"/>
      <c r="K226" s="5"/>
      <c r="L226" s="5"/>
      <c r="M226" s="5"/>
      <c r="N226" s="5"/>
      <c r="Q226" s="38"/>
      <c r="R226" s="38"/>
      <c r="AMI226"/>
      <c r="AMJ226"/>
    </row>
    <row r="227" spans="2:1024" s="36" customFormat="1" x14ac:dyDescent="0.25">
      <c r="B227" s="5"/>
      <c r="C227" s="6"/>
      <c r="D227" s="9"/>
      <c r="E227" s="7"/>
      <c r="F227" s="8"/>
      <c r="G227" s="9"/>
      <c r="H227" s="10"/>
      <c r="I227" s="70"/>
      <c r="J227" s="23"/>
      <c r="K227" s="5"/>
      <c r="L227" s="5"/>
      <c r="M227" s="5"/>
      <c r="N227" s="5"/>
      <c r="Q227" s="38"/>
      <c r="R227" s="38"/>
      <c r="AMI227"/>
      <c r="AMJ227"/>
    </row>
    <row r="228" spans="2:1024" s="36" customFormat="1" x14ac:dyDescent="0.25">
      <c r="B228" s="5"/>
      <c r="C228" s="6"/>
      <c r="D228" s="9"/>
      <c r="E228" s="7"/>
      <c r="F228" s="8"/>
      <c r="G228" s="9"/>
      <c r="H228" s="10"/>
      <c r="I228" s="70"/>
      <c r="J228" s="23"/>
      <c r="K228" s="5"/>
      <c r="L228" s="5"/>
      <c r="M228" s="5"/>
      <c r="N228" s="5"/>
      <c r="Q228" s="38"/>
      <c r="R228" s="38"/>
      <c r="AMI228"/>
      <c r="AMJ228"/>
    </row>
    <row r="229" spans="2:1024" s="36" customFormat="1" x14ac:dyDescent="0.25">
      <c r="B229" s="5"/>
      <c r="C229" s="6"/>
      <c r="D229" s="9"/>
      <c r="E229" s="7"/>
      <c r="F229" s="8"/>
      <c r="G229" s="9"/>
      <c r="H229" s="10"/>
      <c r="I229" s="70"/>
      <c r="J229" s="23"/>
      <c r="K229" s="5"/>
      <c r="L229" s="5"/>
      <c r="M229" s="5"/>
      <c r="N229" s="5"/>
      <c r="Q229" s="38"/>
      <c r="R229" s="38"/>
      <c r="AMI229"/>
      <c r="AMJ229"/>
    </row>
    <row r="230" spans="2:1024" s="36" customFormat="1" x14ac:dyDescent="0.25">
      <c r="B230" s="5"/>
      <c r="C230" s="6"/>
      <c r="D230" s="9"/>
      <c r="E230" s="7"/>
      <c r="F230" s="8"/>
      <c r="G230" s="9"/>
      <c r="H230" s="10"/>
      <c r="I230" s="70"/>
      <c r="J230" s="23"/>
      <c r="K230" s="5"/>
      <c r="L230" s="5"/>
      <c r="M230" s="5"/>
      <c r="N230" s="5"/>
      <c r="Q230" s="38"/>
      <c r="R230" s="38"/>
      <c r="AMI230"/>
      <c r="AMJ230"/>
    </row>
    <row r="231" spans="2:1024" s="36" customFormat="1" x14ac:dyDescent="0.25">
      <c r="B231" s="5"/>
      <c r="C231" s="6"/>
      <c r="D231" s="9"/>
      <c r="E231" s="7"/>
      <c r="F231" s="8"/>
      <c r="G231" s="9"/>
      <c r="H231" s="10"/>
      <c r="I231" s="70"/>
      <c r="J231" s="23"/>
      <c r="K231" s="5"/>
      <c r="L231" s="5"/>
      <c r="M231" s="5"/>
      <c r="N231" s="5"/>
      <c r="Q231" s="38"/>
      <c r="R231" s="38"/>
      <c r="AMI231"/>
      <c r="AMJ231"/>
    </row>
    <row r="232" spans="2:1024" s="36" customFormat="1" x14ac:dyDescent="0.25">
      <c r="B232" s="5"/>
      <c r="C232" s="6"/>
      <c r="D232" s="9"/>
      <c r="E232" s="7"/>
      <c r="F232" s="8"/>
      <c r="G232" s="9"/>
      <c r="H232" s="10"/>
      <c r="I232" s="70"/>
      <c r="J232" s="23"/>
      <c r="K232" s="5"/>
      <c r="L232" s="5"/>
      <c r="M232" s="5"/>
      <c r="N232" s="5"/>
      <c r="Q232" s="38"/>
      <c r="R232" s="38"/>
      <c r="AMI232"/>
      <c r="AMJ232"/>
    </row>
    <row r="233" spans="2:1024" s="36" customFormat="1" x14ac:dyDescent="0.25">
      <c r="B233" s="5"/>
      <c r="C233" s="6"/>
      <c r="D233" s="9"/>
      <c r="E233" s="7"/>
      <c r="F233" s="8"/>
      <c r="G233" s="9"/>
      <c r="H233" s="10"/>
      <c r="I233" s="70"/>
      <c r="J233" s="23"/>
      <c r="K233" s="5"/>
      <c r="L233" s="5"/>
      <c r="M233" s="5"/>
      <c r="N233" s="5"/>
      <c r="Q233" s="38"/>
      <c r="R233" s="38"/>
      <c r="AMI233"/>
      <c r="AMJ233"/>
    </row>
    <row r="234" spans="2:1024" s="36" customFormat="1" x14ac:dyDescent="0.25">
      <c r="B234" s="5"/>
      <c r="C234" s="6"/>
      <c r="D234" s="9"/>
      <c r="E234" s="7"/>
      <c r="F234" s="8"/>
      <c r="G234" s="9"/>
      <c r="H234" s="10"/>
      <c r="I234" s="70"/>
      <c r="J234" s="23"/>
      <c r="K234" s="5"/>
      <c r="L234" s="5"/>
      <c r="M234" s="5"/>
      <c r="N234" s="5"/>
      <c r="Q234" s="38"/>
      <c r="R234" s="38"/>
      <c r="AMI234"/>
      <c r="AMJ234"/>
    </row>
    <row r="235" spans="2:1024" s="36" customFormat="1" x14ac:dyDescent="0.25">
      <c r="B235" s="5"/>
      <c r="C235" s="6"/>
      <c r="D235" s="9"/>
      <c r="E235" s="7"/>
      <c r="F235" s="8"/>
      <c r="G235" s="9"/>
      <c r="H235" s="10"/>
      <c r="I235" s="70"/>
      <c r="J235" s="23"/>
      <c r="K235" s="5"/>
      <c r="L235" s="5"/>
      <c r="M235" s="5"/>
      <c r="N235" s="5"/>
      <c r="Q235" s="38"/>
      <c r="R235" s="38"/>
      <c r="AMI235"/>
      <c r="AMJ235"/>
    </row>
    <row r="236" spans="2:1024" s="36" customFormat="1" x14ac:dyDescent="0.25">
      <c r="B236" s="5"/>
      <c r="C236" s="6"/>
      <c r="D236" s="9"/>
      <c r="E236" s="7"/>
      <c r="F236" s="8"/>
      <c r="G236" s="9"/>
      <c r="H236" s="10"/>
      <c r="I236" s="70"/>
      <c r="J236" s="23"/>
      <c r="K236" s="5"/>
      <c r="L236" s="5"/>
      <c r="M236" s="5"/>
      <c r="N236" s="5"/>
      <c r="Q236" s="38"/>
      <c r="R236" s="38"/>
      <c r="AMI236"/>
      <c r="AMJ236"/>
    </row>
    <row r="237" spans="2:1024" s="36" customFormat="1" x14ac:dyDescent="0.25">
      <c r="B237" s="5"/>
      <c r="C237" s="6"/>
      <c r="D237" s="9"/>
      <c r="E237" s="7"/>
      <c r="F237" s="8"/>
      <c r="G237" s="9"/>
      <c r="H237" s="10"/>
      <c r="I237" s="70"/>
      <c r="J237" s="23"/>
      <c r="K237" s="5"/>
      <c r="L237" s="5"/>
      <c r="M237" s="5"/>
      <c r="N237" s="5"/>
      <c r="Q237" s="38"/>
      <c r="R237" s="38"/>
      <c r="AMI237"/>
      <c r="AMJ237"/>
    </row>
    <row r="238" spans="2:1024" s="36" customFormat="1" x14ac:dyDescent="0.25">
      <c r="B238" s="5"/>
      <c r="C238" s="6"/>
      <c r="D238" s="9"/>
      <c r="E238" s="7"/>
      <c r="F238" s="8"/>
      <c r="G238" s="9"/>
      <c r="H238" s="10"/>
      <c r="I238" s="70"/>
      <c r="J238" s="23"/>
      <c r="K238" s="5"/>
      <c r="L238" s="5"/>
      <c r="M238" s="5"/>
      <c r="N238" s="5"/>
      <c r="Q238" s="38"/>
      <c r="R238" s="38"/>
      <c r="AMI238"/>
      <c r="AMJ238"/>
    </row>
    <row r="239" spans="2:1024" s="36" customFormat="1" x14ac:dyDescent="0.25">
      <c r="B239" s="5"/>
      <c r="C239" s="6"/>
      <c r="D239" s="9"/>
      <c r="E239" s="7"/>
      <c r="F239" s="8"/>
      <c r="G239" s="9"/>
      <c r="H239" s="10"/>
      <c r="I239" s="70"/>
      <c r="J239" s="23"/>
      <c r="K239" s="5"/>
      <c r="L239" s="5"/>
      <c r="M239" s="5"/>
      <c r="N239" s="5"/>
      <c r="Q239" s="38"/>
      <c r="R239" s="38"/>
      <c r="AMI239"/>
      <c r="AMJ239"/>
    </row>
    <row r="240" spans="2:1024" s="36" customFormat="1" x14ac:dyDescent="0.25">
      <c r="B240" s="5"/>
      <c r="C240" s="6"/>
      <c r="D240" s="9"/>
      <c r="E240" s="7"/>
      <c r="F240" s="8"/>
      <c r="G240" s="9"/>
      <c r="H240" s="10"/>
      <c r="I240" s="70"/>
      <c r="J240" s="23"/>
      <c r="K240" s="5"/>
      <c r="L240" s="5"/>
      <c r="M240" s="5"/>
      <c r="N240" s="5"/>
      <c r="Q240" s="38"/>
      <c r="R240" s="38"/>
      <c r="AMI240"/>
      <c r="AMJ240"/>
    </row>
    <row r="241" spans="2:1024" s="36" customFormat="1" x14ac:dyDescent="0.25">
      <c r="B241" s="5"/>
      <c r="C241" s="6"/>
      <c r="D241" s="9"/>
      <c r="E241" s="7"/>
      <c r="F241" s="8"/>
      <c r="G241" s="9"/>
      <c r="H241" s="10"/>
      <c r="I241" s="70"/>
      <c r="J241" s="23"/>
      <c r="K241" s="5"/>
      <c r="L241" s="5"/>
      <c r="M241" s="5"/>
      <c r="N241" s="5"/>
      <c r="Q241" s="38"/>
      <c r="R241" s="38"/>
      <c r="AMI241"/>
      <c r="AMJ241"/>
    </row>
    <row r="242" spans="2:1024" s="36" customFormat="1" x14ac:dyDescent="0.25">
      <c r="B242" s="5"/>
      <c r="C242" s="6"/>
      <c r="D242" s="9"/>
      <c r="E242" s="7"/>
      <c r="F242" s="8"/>
      <c r="G242" s="9"/>
      <c r="H242" s="10"/>
      <c r="I242" s="70"/>
      <c r="J242" s="23"/>
      <c r="K242" s="5"/>
      <c r="L242" s="5"/>
      <c r="M242" s="5"/>
      <c r="N242" s="5"/>
      <c r="Q242" s="38"/>
      <c r="R242" s="38"/>
      <c r="AMI242"/>
      <c r="AMJ242"/>
    </row>
    <row r="243" spans="2:1024" s="36" customFormat="1" x14ac:dyDescent="0.25">
      <c r="B243" s="5"/>
      <c r="C243" s="6"/>
      <c r="D243" s="9"/>
      <c r="E243" s="7"/>
      <c r="F243" s="8"/>
      <c r="G243" s="9"/>
      <c r="H243" s="10"/>
      <c r="I243" s="70"/>
      <c r="J243" s="23"/>
      <c r="K243" s="5"/>
      <c r="L243" s="5"/>
      <c r="M243" s="5"/>
      <c r="N243" s="5"/>
      <c r="Q243" s="38"/>
      <c r="R243" s="38"/>
      <c r="AMI243"/>
      <c r="AMJ243"/>
    </row>
    <row r="244" spans="2:1024" s="36" customFormat="1" x14ac:dyDescent="0.25">
      <c r="B244" s="5"/>
      <c r="C244" s="6"/>
      <c r="D244" s="9"/>
      <c r="E244" s="7"/>
      <c r="F244" s="8"/>
      <c r="G244" s="9"/>
      <c r="H244" s="10"/>
      <c r="I244" s="70"/>
      <c r="J244" s="23"/>
      <c r="K244" s="5"/>
      <c r="L244" s="5"/>
      <c r="M244" s="5"/>
      <c r="N244" s="5"/>
      <c r="Q244" s="38"/>
      <c r="R244" s="38"/>
      <c r="AMI244"/>
      <c r="AMJ244"/>
    </row>
    <row r="245" spans="2:1024" s="36" customFormat="1" x14ac:dyDescent="0.25">
      <c r="B245" s="5"/>
      <c r="C245" s="6"/>
      <c r="D245" s="9"/>
      <c r="E245" s="7"/>
      <c r="F245" s="8"/>
      <c r="G245" s="9"/>
      <c r="H245" s="10"/>
      <c r="I245" s="70"/>
      <c r="J245" s="23"/>
      <c r="K245" s="5"/>
      <c r="L245" s="5"/>
      <c r="M245" s="5"/>
      <c r="N245" s="5"/>
      <c r="Q245" s="38"/>
      <c r="R245" s="38"/>
      <c r="AMI245"/>
      <c r="AMJ245"/>
    </row>
    <row r="246" spans="2:1024" s="36" customFormat="1" x14ac:dyDescent="0.25">
      <c r="B246" s="5"/>
      <c r="C246" s="6"/>
      <c r="D246" s="9"/>
      <c r="E246" s="7"/>
      <c r="F246" s="8"/>
      <c r="G246" s="9"/>
      <c r="H246" s="10"/>
      <c r="I246" s="70"/>
      <c r="J246" s="23"/>
      <c r="K246" s="5"/>
      <c r="L246" s="5"/>
      <c r="M246" s="5"/>
      <c r="N246" s="5"/>
      <c r="Q246" s="38"/>
      <c r="R246" s="38"/>
      <c r="AMI246"/>
      <c r="AMJ246"/>
    </row>
    <row r="247" spans="2:1024" s="36" customFormat="1" x14ac:dyDescent="0.25">
      <c r="B247" s="5"/>
      <c r="C247" s="6"/>
      <c r="D247" s="9"/>
      <c r="E247" s="7"/>
      <c r="F247" s="8"/>
      <c r="G247" s="9"/>
      <c r="H247" s="10"/>
      <c r="I247" s="70"/>
      <c r="J247" s="23"/>
      <c r="K247" s="5"/>
      <c r="L247" s="5"/>
      <c r="M247" s="5"/>
      <c r="N247" s="5"/>
      <c r="Q247" s="38"/>
      <c r="R247" s="38"/>
      <c r="AMI247"/>
      <c r="AMJ247"/>
    </row>
    <row r="248" spans="2:1024" s="36" customFormat="1" x14ac:dyDescent="0.25">
      <c r="B248" s="5"/>
      <c r="C248" s="6"/>
      <c r="D248" s="9"/>
      <c r="E248" s="7"/>
      <c r="F248" s="8"/>
      <c r="G248" s="9"/>
      <c r="H248" s="10"/>
      <c r="I248" s="70"/>
      <c r="J248" s="23"/>
      <c r="K248" s="5"/>
      <c r="L248" s="5"/>
      <c r="M248" s="5"/>
      <c r="N248" s="5"/>
      <c r="Q248" s="38"/>
      <c r="R248" s="38"/>
      <c r="AMI248"/>
      <c r="AMJ248"/>
    </row>
    <row r="249" spans="2:1024" s="36" customFormat="1" x14ac:dyDescent="0.25">
      <c r="B249" s="5"/>
      <c r="C249" s="6"/>
      <c r="D249" s="9"/>
      <c r="E249" s="7"/>
      <c r="F249" s="8"/>
      <c r="G249" s="9"/>
      <c r="H249" s="10"/>
      <c r="I249" s="70"/>
      <c r="J249" s="23"/>
      <c r="K249" s="5"/>
      <c r="L249" s="5"/>
      <c r="M249" s="5"/>
      <c r="N249" s="5"/>
      <c r="Q249" s="38"/>
      <c r="R249" s="38"/>
      <c r="AMI249"/>
      <c r="AMJ249"/>
    </row>
    <row r="250" spans="2:1024" s="36" customFormat="1" x14ac:dyDescent="0.25">
      <c r="B250" s="5"/>
      <c r="C250" s="6"/>
      <c r="D250" s="9"/>
      <c r="E250" s="7"/>
      <c r="F250" s="8"/>
      <c r="G250" s="9"/>
      <c r="H250" s="10"/>
      <c r="I250" s="70"/>
      <c r="J250" s="23"/>
      <c r="K250" s="5"/>
      <c r="L250" s="5"/>
      <c r="M250" s="5"/>
      <c r="N250" s="5"/>
      <c r="Q250" s="38"/>
      <c r="R250" s="38"/>
      <c r="AMI250"/>
      <c r="AMJ250"/>
    </row>
    <row r="251" spans="2:1024" s="36" customFormat="1" x14ac:dyDescent="0.25">
      <c r="B251" s="5"/>
      <c r="C251" s="6"/>
      <c r="D251" s="9"/>
      <c r="E251" s="7"/>
      <c r="F251" s="8"/>
      <c r="G251" s="9"/>
      <c r="H251" s="10"/>
      <c r="I251" s="70"/>
      <c r="J251" s="23"/>
      <c r="K251" s="5"/>
      <c r="L251" s="5"/>
      <c r="M251" s="5"/>
      <c r="N251" s="5"/>
      <c r="Q251" s="38"/>
      <c r="R251" s="38"/>
      <c r="AMI251"/>
      <c r="AMJ251"/>
    </row>
    <row r="252" spans="2:1024" s="36" customFormat="1" x14ac:dyDescent="0.25">
      <c r="B252" s="5"/>
      <c r="C252" s="6"/>
      <c r="D252" s="9"/>
      <c r="E252" s="7"/>
      <c r="F252" s="8"/>
      <c r="G252" s="9"/>
      <c r="H252" s="10"/>
      <c r="I252" s="70"/>
      <c r="J252" s="23"/>
      <c r="K252" s="5"/>
      <c r="L252" s="5"/>
      <c r="M252" s="5"/>
      <c r="N252" s="5"/>
      <c r="Q252" s="38"/>
      <c r="R252" s="38"/>
      <c r="AMI252"/>
      <c r="AMJ252"/>
    </row>
    <row r="253" spans="2:1024" s="36" customFormat="1" x14ac:dyDescent="0.25">
      <c r="B253" s="5"/>
      <c r="C253" s="6"/>
      <c r="D253" s="9"/>
      <c r="E253" s="7"/>
      <c r="F253" s="8"/>
      <c r="G253" s="9"/>
      <c r="H253" s="10"/>
      <c r="I253" s="70"/>
      <c r="J253" s="23"/>
      <c r="K253" s="5"/>
      <c r="L253" s="5"/>
      <c r="M253" s="5"/>
      <c r="N253" s="5"/>
      <c r="Q253" s="38"/>
      <c r="R253" s="38"/>
      <c r="AMI253"/>
      <c r="AMJ253"/>
    </row>
    <row r="254" spans="2:1024" s="36" customFormat="1" x14ac:dyDescent="0.25">
      <c r="B254" s="5"/>
      <c r="C254" s="6"/>
      <c r="D254" s="9"/>
      <c r="E254" s="7"/>
      <c r="F254" s="8"/>
      <c r="G254" s="9"/>
      <c r="H254" s="10"/>
      <c r="I254" s="70"/>
      <c r="J254" s="23"/>
      <c r="K254" s="5"/>
      <c r="L254" s="5"/>
      <c r="M254" s="5"/>
      <c r="N254" s="5"/>
      <c r="Q254" s="38"/>
      <c r="R254" s="38"/>
      <c r="AMI254"/>
      <c r="AMJ254"/>
    </row>
    <row r="255" spans="2:1024" s="36" customFormat="1" x14ac:dyDescent="0.25">
      <c r="B255" s="5"/>
      <c r="C255" s="6"/>
      <c r="D255" s="9"/>
      <c r="E255" s="7"/>
      <c r="F255" s="8"/>
      <c r="G255" s="9"/>
      <c r="H255" s="10"/>
      <c r="I255" s="70"/>
      <c r="J255" s="23"/>
      <c r="K255" s="5"/>
      <c r="L255" s="5"/>
      <c r="M255" s="5"/>
      <c r="N255" s="5"/>
      <c r="Q255" s="38"/>
      <c r="R255" s="38"/>
      <c r="AMI255"/>
      <c r="AMJ255"/>
    </row>
    <row r="256" spans="2:1024" s="36" customFormat="1" x14ac:dyDescent="0.25">
      <c r="B256" s="5"/>
      <c r="C256" s="6"/>
      <c r="D256" s="9"/>
      <c r="E256" s="7"/>
      <c r="F256" s="8"/>
      <c r="G256" s="9"/>
      <c r="H256" s="10"/>
      <c r="I256" s="70"/>
      <c r="J256" s="23"/>
      <c r="K256" s="5"/>
      <c r="L256" s="5"/>
      <c r="M256" s="5"/>
      <c r="N256" s="5"/>
      <c r="Q256" s="38"/>
      <c r="R256" s="38"/>
      <c r="AMI256"/>
      <c r="AMJ256"/>
    </row>
    <row r="257" spans="2:1024" s="36" customFormat="1" x14ac:dyDescent="0.25">
      <c r="B257" s="5"/>
      <c r="C257" s="6"/>
      <c r="D257" s="9"/>
      <c r="E257" s="7"/>
      <c r="F257" s="8"/>
      <c r="G257" s="9"/>
      <c r="H257" s="10"/>
      <c r="I257" s="70"/>
      <c r="J257" s="23"/>
      <c r="K257" s="5"/>
      <c r="L257" s="5"/>
      <c r="M257" s="5"/>
      <c r="N257" s="5"/>
      <c r="Q257" s="38"/>
      <c r="R257" s="38"/>
      <c r="AMI257"/>
      <c r="AMJ257"/>
    </row>
    <row r="258" spans="2:1024" s="36" customFormat="1" x14ac:dyDescent="0.25">
      <c r="B258" s="5"/>
      <c r="C258" s="6"/>
      <c r="D258" s="9"/>
      <c r="E258" s="7"/>
      <c r="F258" s="8"/>
      <c r="G258" s="9"/>
      <c r="H258" s="10"/>
      <c r="I258" s="70"/>
      <c r="J258" s="23"/>
      <c r="K258" s="5"/>
      <c r="L258" s="5"/>
      <c r="M258" s="5"/>
      <c r="N258" s="5"/>
      <c r="Q258" s="38"/>
      <c r="R258" s="38"/>
      <c r="AMI258"/>
      <c r="AMJ258"/>
    </row>
    <row r="259" spans="2:1024" s="36" customFormat="1" x14ac:dyDescent="0.25">
      <c r="B259" s="5"/>
      <c r="C259" s="6"/>
      <c r="D259" s="9"/>
      <c r="E259" s="7"/>
      <c r="F259" s="8"/>
      <c r="G259" s="9"/>
      <c r="H259" s="10"/>
      <c r="I259" s="70"/>
      <c r="J259" s="23"/>
      <c r="K259" s="5"/>
      <c r="L259" s="5"/>
      <c r="M259" s="5"/>
      <c r="N259" s="5"/>
      <c r="Q259" s="38"/>
      <c r="R259" s="38"/>
      <c r="AMI259"/>
      <c r="AMJ259"/>
    </row>
    <row r="260" spans="2:1024" s="36" customFormat="1" x14ac:dyDescent="0.25">
      <c r="B260" s="5"/>
      <c r="C260" s="6"/>
      <c r="D260" s="9"/>
      <c r="E260" s="7"/>
      <c r="F260" s="8"/>
      <c r="G260" s="9"/>
      <c r="H260" s="10"/>
      <c r="I260" s="70"/>
      <c r="J260" s="23"/>
      <c r="K260" s="5"/>
      <c r="L260" s="5"/>
      <c r="M260" s="5"/>
      <c r="N260" s="5"/>
      <c r="Q260" s="38"/>
      <c r="R260" s="38"/>
      <c r="AMI260"/>
      <c r="AMJ260"/>
    </row>
    <row r="261" spans="2:1024" s="36" customFormat="1" x14ac:dyDescent="0.25">
      <c r="B261" s="5"/>
      <c r="C261" s="6"/>
      <c r="D261" s="9"/>
      <c r="E261" s="7"/>
      <c r="F261" s="8"/>
      <c r="G261" s="9"/>
      <c r="H261" s="10"/>
      <c r="I261" s="70"/>
      <c r="J261" s="23"/>
      <c r="K261" s="5"/>
      <c r="L261" s="5"/>
      <c r="M261" s="5"/>
      <c r="N261" s="5"/>
      <c r="Q261" s="38"/>
      <c r="R261" s="38"/>
      <c r="AMI261"/>
      <c r="AMJ261"/>
    </row>
    <row r="262" spans="2:1024" s="36" customFormat="1" x14ac:dyDescent="0.25">
      <c r="B262" s="5"/>
      <c r="C262" s="6"/>
      <c r="D262" s="9"/>
      <c r="E262" s="7"/>
      <c r="F262" s="8"/>
      <c r="G262" s="9"/>
      <c r="H262" s="10"/>
      <c r="I262" s="70"/>
      <c r="J262" s="23"/>
      <c r="K262" s="5"/>
      <c r="L262" s="5"/>
      <c r="M262" s="5"/>
      <c r="N262" s="5"/>
      <c r="Q262" s="38"/>
      <c r="R262" s="38"/>
      <c r="AMI262"/>
      <c r="AMJ262"/>
    </row>
    <row r="263" spans="2:1024" s="36" customFormat="1" x14ac:dyDescent="0.25">
      <c r="B263" s="5"/>
      <c r="C263" s="6"/>
      <c r="D263" s="9"/>
      <c r="E263" s="7"/>
      <c r="F263" s="8"/>
      <c r="G263" s="9"/>
      <c r="H263" s="10"/>
      <c r="I263" s="70"/>
      <c r="J263" s="23"/>
      <c r="K263" s="5"/>
      <c r="L263" s="5"/>
      <c r="M263" s="5"/>
      <c r="N263" s="5"/>
      <c r="Q263" s="38"/>
      <c r="R263" s="38"/>
      <c r="AMI263"/>
      <c r="AMJ263"/>
    </row>
    <row r="264" spans="2:1024" s="36" customFormat="1" x14ac:dyDescent="0.25">
      <c r="B264" s="5"/>
      <c r="C264" s="6"/>
      <c r="D264" s="9"/>
      <c r="E264" s="7"/>
      <c r="F264" s="8"/>
      <c r="G264" s="9"/>
      <c r="H264" s="10"/>
      <c r="I264" s="70"/>
      <c r="J264" s="23"/>
      <c r="K264" s="5"/>
      <c r="L264" s="5"/>
      <c r="M264" s="5"/>
      <c r="N264" s="5"/>
      <c r="Q264" s="38"/>
      <c r="R264" s="38"/>
      <c r="AMI264"/>
      <c r="AMJ264"/>
    </row>
    <row r="265" spans="2:1024" s="36" customFormat="1" x14ac:dyDescent="0.25">
      <c r="B265" s="5"/>
      <c r="C265" s="6"/>
      <c r="D265" s="9"/>
      <c r="E265" s="7"/>
      <c r="F265" s="8"/>
      <c r="G265" s="9"/>
      <c r="H265" s="10"/>
      <c r="I265" s="70"/>
      <c r="J265" s="23"/>
      <c r="K265" s="5"/>
      <c r="L265" s="5"/>
      <c r="M265" s="5"/>
      <c r="N265" s="5"/>
      <c r="Q265" s="38"/>
      <c r="R265" s="38"/>
      <c r="AMI265"/>
      <c r="AMJ265"/>
    </row>
    <row r="266" spans="2:1024" s="36" customFormat="1" x14ac:dyDescent="0.25">
      <c r="B266" s="5"/>
      <c r="C266" s="6"/>
      <c r="D266" s="9"/>
      <c r="E266" s="7"/>
      <c r="F266" s="8"/>
      <c r="G266" s="9"/>
      <c r="H266" s="10"/>
      <c r="I266" s="70"/>
      <c r="J266" s="23"/>
      <c r="K266" s="5"/>
      <c r="L266" s="5"/>
      <c r="M266" s="5"/>
      <c r="N266" s="5"/>
      <c r="Q266" s="38"/>
      <c r="R266" s="38"/>
      <c r="AMI266"/>
      <c r="AMJ266"/>
    </row>
    <row r="267" spans="2:1024" s="36" customFormat="1" x14ac:dyDescent="0.25">
      <c r="B267" s="5"/>
      <c r="C267" s="6"/>
      <c r="D267" s="9"/>
      <c r="E267" s="7"/>
      <c r="F267" s="8"/>
      <c r="G267" s="9"/>
      <c r="H267" s="10"/>
      <c r="I267" s="70"/>
      <c r="J267" s="23"/>
      <c r="K267" s="5"/>
      <c r="L267" s="5"/>
      <c r="M267" s="5"/>
      <c r="N267" s="5"/>
      <c r="Q267" s="38"/>
      <c r="R267" s="38"/>
      <c r="AMI267"/>
      <c r="AMJ267"/>
    </row>
    <row r="268" spans="2:1024" s="36" customFormat="1" x14ac:dyDescent="0.25">
      <c r="B268" s="5"/>
      <c r="C268" s="6"/>
      <c r="D268" s="9"/>
      <c r="E268" s="7"/>
      <c r="F268" s="8"/>
      <c r="G268" s="9"/>
      <c r="H268" s="10"/>
      <c r="I268" s="70"/>
      <c r="J268" s="23"/>
      <c r="K268" s="5"/>
      <c r="L268" s="5"/>
      <c r="M268" s="5"/>
      <c r="N268" s="5"/>
      <c r="Q268" s="38"/>
      <c r="R268" s="38"/>
      <c r="AMI268"/>
      <c r="AMJ268"/>
    </row>
    <row r="269" spans="2:1024" s="36" customFormat="1" x14ac:dyDescent="0.25">
      <c r="B269" s="5"/>
      <c r="C269" s="6"/>
      <c r="D269" s="9"/>
      <c r="E269" s="7"/>
      <c r="F269" s="8"/>
      <c r="G269" s="9"/>
      <c r="H269" s="10"/>
      <c r="I269" s="70"/>
      <c r="J269" s="23"/>
      <c r="K269" s="5"/>
      <c r="L269" s="5"/>
      <c r="M269" s="5"/>
      <c r="N269" s="5"/>
      <c r="Q269" s="38"/>
      <c r="R269" s="38"/>
      <c r="AMI269"/>
      <c r="AMJ269"/>
    </row>
    <row r="270" spans="2:1024" s="36" customFormat="1" x14ac:dyDescent="0.25">
      <c r="B270" s="5"/>
      <c r="C270" s="6"/>
      <c r="D270" s="9"/>
      <c r="E270" s="7"/>
      <c r="F270" s="8"/>
      <c r="G270" s="9"/>
      <c r="H270" s="10"/>
      <c r="I270" s="70"/>
      <c r="J270" s="23"/>
      <c r="K270" s="5"/>
      <c r="L270" s="5"/>
      <c r="M270" s="5"/>
      <c r="N270" s="5"/>
      <c r="Q270" s="38"/>
      <c r="R270" s="38"/>
      <c r="AMI270"/>
      <c r="AMJ270"/>
    </row>
    <row r="271" spans="2:1024" s="36" customFormat="1" x14ac:dyDescent="0.25">
      <c r="B271" s="5"/>
      <c r="C271" s="6"/>
      <c r="D271" s="9"/>
      <c r="E271" s="7"/>
      <c r="F271" s="8"/>
      <c r="G271" s="9"/>
      <c r="H271" s="10"/>
      <c r="I271" s="70"/>
      <c r="J271" s="23"/>
      <c r="K271" s="5"/>
      <c r="L271" s="5"/>
      <c r="M271" s="5"/>
      <c r="N271" s="5"/>
      <c r="Q271" s="38"/>
      <c r="R271" s="38"/>
      <c r="AMI271"/>
      <c r="AMJ271"/>
    </row>
    <row r="272" spans="2:1024" s="36" customFormat="1" x14ac:dyDescent="0.25">
      <c r="B272" s="5"/>
      <c r="C272" s="6"/>
      <c r="D272" s="9"/>
      <c r="E272" s="7"/>
      <c r="F272" s="8"/>
      <c r="G272" s="9"/>
      <c r="H272" s="10"/>
      <c r="I272" s="70"/>
      <c r="J272" s="23"/>
      <c r="K272" s="5"/>
      <c r="L272" s="5"/>
      <c r="M272" s="5"/>
      <c r="N272" s="5"/>
      <c r="Q272" s="38"/>
      <c r="R272" s="38"/>
      <c r="AMI272"/>
      <c r="AMJ272"/>
    </row>
    <row r="273" spans="2:1024" s="36" customFormat="1" x14ac:dyDescent="0.25">
      <c r="B273" s="5"/>
      <c r="C273" s="6"/>
      <c r="D273" s="9"/>
      <c r="E273" s="7"/>
      <c r="F273" s="8"/>
      <c r="G273" s="9"/>
      <c r="H273" s="10"/>
      <c r="I273" s="70"/>
      <c r="J273" s="23"/>
      <c r="K273" s="5"/>
      <c r="L273" s="5"/>
      <c r="M273" s="5"/>
      <c r="N273" s="5"/>
      <c r="Q273" s="38"/>
      <c r="R273" s="38"/>
      <c r="AMI273"/>
      <c r="AMJ273"/>
    </row>
    <row r="274" spans="2:1024" s="36" customFormat="1" x14ac:dyDescent="0.25">
      <c r="B274" s="5"/>
      <c r="C274" s="6"/>
      <c r="D274" s="9"/>
      <c r="E274" s="7"/>
      <c r="F274" s="8"/>
      <c r="G274" s="9"/>
      <c r="H274" s="10"/>
      <c r="I274" s="70"/>
      <c r="J274" s="23"/>
      <c r="K274" s="5"/>
      <c r="L274" s="5"/>
      <c r="M274" s="5"/>
      <c r="N274" s="5"/>
      <c r="Q274" s="38"/>
      <c r="R274" s="38"/>
      <c r="AMI274"/>
      <c r="AMJ274"/>
    </row>
    <row r="275" spans="2:1024" s="36" customFormat="1" x14ac:dyDescent="0.25">
      <c r="B275" s="5"/>
      <c r="C275" s="6"/>
      <c r="D275" s="9"/>
      <c r="E275" s="7"/>
      <c r="F275" s="8"/>
      <c r="G275" s="9"/>
      <c r="H275" s="10"/>
      <c r="I275" s="70"/>
      <c r="J275" s="23"/>
      <c r="K275" s="5"/>
      <c r="L275" s="5"/>
      <c r="M275" s="5"/>
      <c r="N275" s="5"/>
      <c r="Q275" s="38"/>
      <c r="R275" s="38"/>
      <c r="AMI275"/>
      <c r="AMJ275"/>
    </row>
    <row r="276" spans="2:1024" s="36" customFormat="1" x14ac:dyDescent="0.25">
      <c r="B276" s="5"/>
      <c r="C276" s="6"/>
      <c r="D276" s="9"/>
      <c r="E276" s="7"/>
      <c r="F276" s="8"/>
      <c r="G276" s="9"/>
      <c r="H276" s="10"/>
      <c r="I276" s="70"/>
      <c r="J276" s="23"/>
      <c r="K276" s="5"/>
      <c r="L276" s="5"/>
      <c r="M276" s="5"/>
      <c r="N276" s="5"/>
      <c r="Q276" s="38"/>
      <c r="R276" s="38"/>
      <c r="AMI276"/>
      <c r="AMJ276"/>
    </row>
    <row r="277" spans="2:1024" s="36" customFormat="1" x14ac:dyDescent="0.25">
      <c r="B277" s="5"/>
      <c r="C277" s="6"/>
      <c r="D277" s="9"/>
      <c r="E277" s="7"/>
      <c r="F277" s="8"/>
      <c r="G277" s="9"/>
      <c r="H277" s="10"/>
      <c r="I277" s="70"/>
      <c r="J277" s="23"/>
      <c r="K277" s="5"/>
      <c r="L277" s="5"/>
      <c r="M277" s="5"/>
      <c r="N277" s="5"/>
      <c r="Q277" s="38"/>
      <c r="R277" s="38"/>
      <c r="AMI277"/>
      <c r="AMJ277"/>
    </row>
    <row r="278" spans="2:1024" s="36" customFormat="1" x14ac:dyDescent="0.25">
      <c r="B278" s="5"/>
      <c r="C278" s="6"/>
      <c r="D278" s="9"/>
      <c r="E278" s="7"/>
      <c r="F278" s="8"/>
      <c r="G278" s="9"/>
      <c r="H278" s="10"/>
      <c r="I278" s="70"/>
      <c r="J278" s="23"/>
      <c r="K278" s="5"/>
      <c r="L278" s="5"/>
      <c r="M278" s="5"/>
      <c r="N278" s="5"/>
      <c r="Q278" s="38"/>
      <c r="R278" s="38"/>
      <c r="AMI278"/>
      <c r="AMJ278"/>
    </row>
    <row r="279" spans="2:1024" s="36" customFormat="1" x14ac:dyDescent="0.25">
      <c r="B279" s="5"/>
      <c r="C279" s="6"/>
      <c r="D279" s="9"/>
      <c r="E279" s="7"/>
      <c r="F279" s="8"/>
      <c r="G279" s="9"/>
      <c r="H279" s="10"/>
      <c r="I279" s="70"/>
      <c r="J279" s="23"/>
      <c r="K279" s="5"/>
      <c r="L279" s="5"/>
      <c r="M279" s="5"/>
      <c r="N279" s="5"/>
      <c r="Q279" s="38"/>
      <c r="R279" s="38"/>
      <c r="AMI279"/>
      <c r="AMJ279"/>
    </row>
    <row r="280" spans="2:1024" s="36" customFormat="1" x14ac:dyDescent="0.25">
      <c r="B280" s="5"/>
      <c r="C280" s="6"/>
      <c r="D280" s="9"/>
      <c r="E280" s="7"/>
      <c r="F280" s="8"/>
      <c r="G280" s="9"/>
      <c r="H280" s="10"/>
      <c r="I280" s="70"/>
      <c r="J280" s="23"/>
      <c r="K280" s="5"/>
      <c r="L280" s="5"/>
      <c r="M280" s="5"/>
      <c r="N280" s="5"/>
      <c r="Q280" s="38"/>
      <c r="R280" s="38"/>
      <c r="AMI280"/>
      <c r="AMJ280"/>
    </row>
    <row r="281" spans="2:1024" s="36" customFormat="1" x14ac:dyDescent="0.25">
      <c r="B281" s="5"/>
      <c r="C281" s="6"/>
      <c r="D281" s="9"/>
      <c r="E281" s="7"/>
      <c r="F281" s="8"/>
      <c r="G281" s="9"/>
      <c r="H281" s="10"/>
      <c r="I281" s="70"/>
      <c r="J281" s="23"/>
      <c r="K281" s="5"/>
      <c r="L281" s="5"/>
      <c r="M281" s="5"/>
      <c r="N281" s="5"/>
      <c r="Q281" s="38"/>
      <c r="R281" s="38"/>
      <c r="AMI281"/>
      <c r="AMJ281"/>
    </row>
    <row r="282" spans="2:1024" s="36" customFormat="1" x14ac:dyDescent="0.25">
      <c r="B282" s="5"/>
      <c r="C282" s="6"/>
      <c r="D282" s="9"/>
      <c r="E282" s="7"/>
      <c r="F282" s="8"/>
      <c r="G282" s="9"/>
      <c r="H282" s="10"/>
      <c r="I282" s="70"/>
      <c r="J282" s="23"/>
      <c r="K282" s="5"/>
      <c r="L282" s="5"/>
      <c r="M282" s="5"/>
      <c r="N282" s="5"/>
      <c r="Q282" s="38"/>
      <c r="R282" s="38"/>
      <c r="AMI282"/>
      <c r="AMJ282"/>
    </row>
    <row r="283" spans="2:1024" s="36" customFormat="1" x14ac:dyDescent="0.25">
      <c r="B283" s="5"/>
      <c r="C283" s="6"/>
      <c r="D283" s="9"/>
      <c r="E283" s="7"/>
      <c r="F283" s="8"/>
      <c r="G283" s="9"/>
      <c r="H283" s="10"/>
      <c r="I283" s="70"/>
      <c r="J283" s="23"/>
      <c r="K283" s="5"/>
      <c r="L283" s="5"/>
      <c r="M283" s="5"/>
      <c r="N283" s="5"/>
      <c r="Q283" s="38"/>
      <c r="R283" s="38"/>
      <c r="AMI283"/>
      <c r="AMJ283"/>
    </row>
    <row r="284" spans="2:1024" s="36" customFormat="1" x14ac:dyDescent="0.25">
      <c r="B284" s="5"/>
      <c r="C284" s="6"/>
      <c r="D284" s="9"/>
      <c r="E284" s="7"/>
      <c r="F284" s="8"/>
      <c r="G284" s="9"/>
      <c r="H284" s="10"/>
      <c r="I284" s="70"/>
      <c r="J284" s="23"/>
      <c r="K284" s="5"/>
      <c r="L284" s="5"/>
      <c r="M284" s="5"/>
      <c r="N284" s="5"/>
      <c r="Q284" s="38"/>
      <c r="R284" s="38"/>
      <c r="AMI284"/>
      <c r="AMJ284"/>
    </row>
    <row r="285" spans="2:1024" s="36" customFormat="1" x14ac:dyDescent="0.25">
      <c r="B285" s="5"/>
      <c r="C285" s="6"/>
      <c r="D285" s="9"/>
      <c r="E285" s="7"/>
      <c r="F285" s="8"/>
      <c r="G285" s="9"/>
      <c r="H285" s="10"/>
      <c r="I285" s="70"/>
      <c r="J285" s="23"/>
      <c r="K285" s="5"/>
      <c r="L285" s="5"/>
      <c r="M285" s="5"/>
      <c r="N285" s="5"/>
      <c r="Q285" s="38"/>
      <c r="R285" s="38"/>
      <c r="AMI285"/>
      <c r="AMJ285"/>
    </row>
    <row r="286" spans="2:1024" s="36" customFormat="1" x14ac:dyDescent="0.25">
      <c r="B286" s="5"/>
      <c r="C286" s="6"/>
      <c r="D286" s="9"/>
      <c r="E286" s="7"/>
      <c r="F286" s="8"/>
      <c r="G286" s="9"/>
      <c r="H286" s="10"/>
      <c r="I286" s="70"/>
      <c r="J286" s="23"/>
      <c r="K286" s="5"/>
      <c r="L286" s="5"/>
      <c r="M286" s="5"/>
      <c r="N286" s="5"/>
      <c r="Q286" s="38"/>
      <c r="R286" s="38"/>
      <c r="AMI286"/>
      <c r="AMJ286"/>
    </row>
    <row r="287" spans="2:1024" s="36" customFormat="1" x14ac:dyDescent="0.25">
      <c r="B287" s="5"/>
      <c r="C287" s="6"/>
      <c r="D287" s="9"/>
      <c r="E287" s="7"/>
      <c r="F287" s="8"/>
      <c r="G287" s="9"/>
      <c r="H287" s="10"/>
      <c r="I287" s="70"/>
      <c r="J287" s="23"/>
      <c r="K287" s="5"/>
      <c r="L287" s="5"/>
      <c r="M287" s="5"/>
      <c r="N287" s="5"/>
      <c r="Q287" s="38"/>
      <c r="R287" s="38"/>
      <c r="AMI287"/>
      <c r="AMJ287"/>
    </row>
    <row r="288" spans="2:1024" s="36" customFormat="1" x14ac:dyDescent="0.25">
      <c r="B288" s="5"/>
      <c r="C288" s="6"/>
      <c r="D288" s="9"/>
      <c r="E288" s="7"/>
      <c r="F288" s="8"/>
      <c r="G288" s="9"/>
      <c r="H288" s="10"/>
      <c r="I288" s="70"/>
      <c r="J288" s="23"/>
      <c r="K288" s="5"/>
      <c r="L288" s="5"/>
      <c r="M288" s="5"/>
      <c r="N288" s="5"/>
      <c r="Q288" s="38"/>
      <c r="R288" s="38"/>
      <c r="AMI288"/>
      <c r="AMJ288"/>
    </row>
    <row r="289" spans="2:1024" s="36" customFormat="1" x14ac:dyDescent="0.25">
      <c r="B289" s="5"/>
      <c r="C289" s="6"/>
      <c r="D289" s="9"/>
      <c r="E289" s="7"/>
      <c r="F289" s="8"/>
      <c r="G289" s="9"/>
      <c r="H289" s="10"/>
      <c r="I289" s="70"/>
      <c r="J289" s="23"/>
      <c r="K289" s="5"/>
      <c r="L289" s="5"/>
      <c r="M289" s="5"/>
      <c r="N289" s="5"/>
      <c r="Q289" s="38"/>
      <c r="R289" s="38"/>
      <c r="AMI289"/>
      <c r="AMJ289"/>
    </row>
    <row r="290" spans="2:1024" s="36" customFormat="1" x14ac:dyDescent="0.25">
      <c r="B290" s="5"/>
      <c r="C290" s="6"/>
      <c r="D290" s="9"/>
      <c r="E290" s="7"/>
      <c r="F290" s="8"/>
      <c r="G290" s="9"/>
      <c r="H290" s="10"/>
      <c r="I290" s="70"/>
      <c r="J290" s="23"/>
      <c r="K290" s="5"/>
      <c r="L290" s="5"/>
      <c r="M290" s="5"/>
      <c r="N290" s="5"/>
      <c r="Q290" s="38"/>
      <c r="R290" s="38"/>
      <c r="AMI290"/>
      <c r="AMJ290"/>
    </row>
    <row r="291" spans="2:1024" s="36" customFormat="1" x14ac:dyDescent="0.25">
      <c r="B291" s="5"/>
      <c r="C291" s="6"/>
      <c r="D291" s="9"/>
      <c r="E291" s="7"/>
      <c r="F291" s="8"/>
      <c r="G291" s="9"/>
      <c r="H291" s="10"/>
      <c r="I291" s="70"/>
      <c r="J291" s="23"/>
      <c r="K291" s="5"/>
      <c r="L291" s="5"/>
      <c r="M291" s="5"/>
      <c r="N291" s="5"/>
      <c r="Q291" s="38"/>
      <c r="R291" s="38"/>
      <c r="AMI291"/>
      <c r="AMJ291"/>
    </row>
    <row r="292" spans="2:1024" s="36" customFormat="1" x14ac:dyDescent="0.25">
      <c r="B292" s="5"/>
      <c r="C292" s="6"/>
      <c r="D292" s="9"/>
      <c r="E292" s="7"/>
      <c r="F292" s="8"/>
      <c r="G292" s="9"/>
      <c r="H292" s="10"/>
      <c r="I292" s="70"/>
      <c r="J292" s="23"/>
      <c r="K292" s="5"/>
      <c r="L292" s="5"/>
      <c r="M292" s="5"/>
      <c r="N292" s="5"/>
      <c r="Q292" s="38"/>
      <c r="R292" s="38"/>
      <c r="AMI292"/>
      <c r="AMJ292"/>
    </row>
    <row r="293" spans="2:1024" s="36" customFormat="1" x14ac:dyDescent="0.25">
      <c r="B293" s="5"/>
      <c r="C293" s="6"/>
      <c r="D293" s="9"/>
      <c r="E293" s="7"/>
      <c r="F293" s="8"/>
      <c r="G293" s="9"/>
      <c r="H293" s="10"/>
      <c r="I293" s="70"/>
      <c r="J293" s="23"/>
      <c r="K293" s="5"/>
      <c r="L293" s="5"/>
      <c r="M293" s="5"/>
      <c r="N293" s="5"/>
      <c r="Q293" s="38"/>
      <c r="R293" s="38"/>
      <c r="AMI293"/>
      <c r="AMJ293"/>
    </row>
    <row r="294" spans="2:1024" s="36" customFormat="1" x14ac:dyDescent="0.25">
      <c r="B294" s="5"/>
      <c r="C294" s="6"/>
      <c r="D294" s="9"/>
      <c r="E294" s="7"/>
      <c r="F294" s="8"/>
      <c r="G294" s="9"/>
      <c r="H294" s="10"/>
      <c r="I294" s="70"/>
      <c r="J294" s="23"/>
      <c r="K294" s="5"/>
      <c r="L294" s="5"/>
      <c r="M294" s="5"/>
      <c r="N294" s="5"/>
      <c r="Q294" s="38"/>
      <c r="R294" s="38"/>
      <c r="AMI294"/>
      <c r="AMJ294"/>
    </row>
    <row r="295" spans="2:1024" s="36" customFormat="1" x14ac:dyDescent="0.25">
      <c r="B295" s="5"/>
      <c r="C295" s="6"/>
      <c r="D295" s="9"/>
      <c r="E295" s="7"/>
      <c r="F295" s="8"/>
      <c r="G295" s="9"/>
      <c r="H295" s="10"/>
      <c r="I295" s="70"/>
      <c r="J295" s="23"/>
      <c r="K295" s="5"/>
      <c r="L295" s="5"/>
      <c r="M295" s="5"/>
      <c r="N295" s="5"/>
      <c r="Q295" s="38"/>
      <c r="R295" s="38"/>
      <c r="AMI295"/>
      <c r="AMJ295"/>
    </row>
    <row r="296" spans="2:1024" s="36" customFormat="1" x14ac:dyDescent="0.25">
      <c r="B296" s="5"/>
      <c r="C296" s="6"/>
      <c r="D296" s="9"/>
      <c r="E296" s="7"/>
      <c r="F296" s="8"/>
      <c r="G296" s="9"/>
      <c r="H296" s="10"/>
      <c r="I296" s="70"/>
      <c r="J296" s="23"/>
      <c r="K296" s="5"/>
      <c r="L296" s="5"/>
      <c r="M296" s="5"/>
      <c r="N296" s="5"/>
      <c r="Q296" s="38"/>
      <c r="R296" s="38"/>
      <c r="AMI296"/>
      <c r="AMJ296"/>
    </row>
    <row r="297" spans="2:1024" s="36" customFormat="1" x14ac:dyDescent="0.25">
      <c r="B297" s="5"/>
      <c r="C297" s="6"/>
      <c r="D297" s="9"/>
      <c r="E297" s="7"/>
      <c r="F297" s="8"/>
      <c r="G297" s="9"/>
      <c r="H297" s="10"/>
      <c r="I297" s="70"/>
      <c r="J297" s="23"/>
      <c r="K297" s="5"/>
      <c r="L297" s="5"/>
      <c r="M297" s="5"/>
      <c r="N297" s="5"/>
      <c r="Q297" s="38"/>
      <c r="R297" s="38"/>
      <c r="AMI297"/>
      <c r="AMJ297"/>
    </row>
    <row r="298" spans="2:1024" s="36" customFormat="1" x14ac:dyDescent="0.25">
      <c r="B298" s="5"/>
      <c r="C298" s="6"/>
      <c r="D298" s="9"/>
      <c r="E298" s="7"/>
      <c r="F298" s="8"/>
      <c r="G298" s="9"/>
      <c r="H298" s="10"/>
      <c r="I298" s="70"/>
      <c r="J298" s="23"/>
      <c r="K298" s="5"/>
      <c r="L298" s="5"/>
      <c r="M298" s="5"/>
      <c r="N298" s="5"/>
      <c r="Q298" s="38"/>
      <c r="R298" s="38"/>
      <c r="AMI298"/>
      <c r="AMJ298"/>
    </row>
    <row r="299" spans="2:1024" s="36" customFormat="1" x14ac:dyDescent="0.25">
      <c r="B299" s="5"/>
      <c r="C299" s="6"/>
      <c r="D299" s="9"/>
      <c r="E299" s="7"/>
      <c r="F299" s="8"/>
      <c r="G299" s="9"/>
      <c r="H299" s="10"/>
      <c r="I299" s="70"/>
      <c r="J299" s="23"/>
      <c r="K299" s="5"/>
      <c r="L299" s="5"/>
      <c r="M299" s="5"/>
      <c r="N299" s="5"/>
      <c r="Q299" s="38"/>
      <c r="R299" s="38"/>
      <c r="AMI299"/>
      <c r="AMJ299"/>
    </row>
    <row r="300" spans="2:1024" s="36" customFormat="1" x14ac:dyDescent="0.25">
      <c r="B300" s="5"/>
      <c r="C300" s="6"/>
      <c r="D300" s="9"/>
      <c r="E300" s="7"/>
      <c r="F300" s="8"/>
      <c r="G300" s="9"/>
      <c r="H300" s="10"/>
      <c r="I300" s="70"/>
      <c r="J300" s="23"/>
      <c r="K300" s="5"/>
      <c r="L300" s="5"/>
      <c r="M300" s="5"/>
      <c r="N300" s="5"/>
      <c r="Q300" s="38"/>
      <c r="R300" s="38"/>
      <c r="AMI300"/>
      <c r="AMJ300"/>
    </row>
    <row r="301" spans="2:1024" s="36" customFormat="1" x14ac:dyDescent="0.25">
      <c r="B301" s="5"/>
      <c r="C301" s="6"/>
      <c r="D301" s="9"/>
      <c r="E301" s="7"/>
      <c r="F301" s="8"/>
      <c r="G301" s="9"/>
      <c r="H301" s="10"/>
      <c r="I301" s="70"/>
      <c r="J301" s="23"/>
      <c r="K301" s="5"/>
      <c r="L301" s="5"/>
      <c r="M301" s="5"/>
      <c r="N301" s="5"/>
      <c r="Q301" s="38"/>
      <c r="R301" s="38"/>
      <c r="AMI301"/>
      <c r="AMJ301"/>
    </row>
    <row r="302" spans="2:1024" s="36" customFormat="1" x14ac:dyDescent="0.25">
      <c r="B302" s="5"/>
      <c r="C302" s="6"/>
      <c r="D302" s="9"/>
      <c r="E302" s="7"/>
      <c r="F302" s="8"/>
      <c r="G302" s="9"/>
      <c r="H302" s="10"/>
      <c r="I302" s="70"/>
      <c r="J302" s="23"/>
      <c r="K302" s="5"/>
      <c r="L302" s="5"/>
      <c r="M302" s="5"/>
      <c r="N302" s="5"/>
      <c r="Q302" s="38"/>
      <c r="R302" s="38"/>
      <c r="AMI302"/>
      <c r="AMJ302"/>
    </row>
    <row r="303" spans="2:1024" s="36" customFormat="1" x14ac:dyDescent="0.25">
      <c r="B303" s="5"/>
      <c r="C303" s="6"/>
      <c r="D303" s="9"/>
      <c r="E303" s="7"/>
      <c r="F303" s="8"/>
      <c r="G303" s="9"/>
      <c r="H303" s="10"/>
      <c r="I303" s="70"/>
      <c r="J303" s="23"/>
      <c r="K303" s="5"/>
      <c r="L303" s="5"/>
      <c r="M303" s="5"/>
      <c r="N303" s="5"/>
      <c r="Q303" s="38"/>
      <c r="R303" s="38"/>
      <c r="AMI303"/>
      <c r="AMJ303"/>
    </row>
    <row r="304" spans="2:1024" s="36" customFormat="1" x14ac:dyDescent="0.25">
      <c r="B304" s="5"/>
      <c r="C304" s="6"/>
      <c r="D304" s="9"/>
      <c r="E304" s="7"/>
      <c r="F304" s="8"/>
      <c r="G304" s="9"/>
      <c r="H304" s="10"/>
      <c r="I304" s="70"/>
      <c r="J304" s="23"/>
      <c r="K304" s="5"/>
      <c r="L304" s="5"/>
      <c r="M304" s="5"/>
      <c r="N304" s="5"/>
      <c r="Q304" s="38"/>
      <c r="R304" s="38"/>
      <c r="AMI304"/>
      <c r="AMJ304"/>
    </row>
    <row r="305" spans="2:1024" s="36" customFormat="1" x14ac:dyDescent="0.25">
      <c r="B305" s="5"/>
      <c r="C305" s="6"/>
      <c r="D305" s="9"/>
      <c r="E305" s="7"/>
      <c r="F305" s="8"/>
      <c r="G305" s="9"/>
      <c r="H305" s="10"/>
      <c r="I305" s="70"/>
      <c r="J305" s="23"/>
      <c r="K305" s="5"/>
      <c r="L305" s="5"/>
      <c r="M305" s="5"/>
      <c r="N305" s="5"/>
      <c r="Q305" s="38"/>
      <c r="R305" s="38"/>
      <c r="AMI305"/>
      <c r="AMJ305"/>
    </row>
    <row r="306" spans="2:1024" s="36" customFormat="1" x14ac:dyDescent="0.25">
      <c r="B306" s="5"/>
      <c r="C306" s="6"/>
      <c r="D306" s="9"/>
      <c r="E306" s="7"/>
      <c r="F306" s="8"/>
      <c r="G306" s="9"/>
      <c r="H306" s="10"/>
      <c r="I306" s="70"/>
      <c r="J306" s="23"/>
      <c r="K306" s="5"/>
      <c r="L306" s="5"/>
      <c r="M306" s="5"/>
      <c r="N306" s="5"/>
      <c r="Q306" s="38"/>
      <c r="R306" s="38"/>
      <c r="AMI306"/>
      <c r="AMJ306"/>
    </row>
    <row r="307" spans="2:1024" s="36" customFormat="1" x14ac:dyDescent="0.25">
      <c r="B307" s="5"/>
      <c r="C307" s="6"/>
      <c r="D307" s="9"/>
      <c r="E307" s="7"/>
      <c r="F307" s="8"/>
      <c r="G307" s="9"/>
      <c r="H307" s="10"/>
      <c r="I307" s="70"/>
      <c r="J307" s="23"/>
      <c r="K307" s="5"/>
      <c r="L307" s="5"/>
      <c r="M307" s="5"/>
      <c r="N307" s="5"/>
      <c r="Q307" s="38"/>
      <c r="R307" s="38"/>
      <c r="AMI307"/>
      <c r="AMJ307"/>
    </row>
    <row r="308" spans="2:1024" s="36" customFormat="1" x14ac:dyDescent="0.25">
      <c r="B308" s="5"/>
      <c r="C308" s="6"/>
      <c r="D308" s="9"/>
      <c r="E308" s="7"/>
      <c r="F308" s="8"/>
      <c r="G308" s="9"/>
      <c r="H308" s="10"/>
      <c r="I308" s="70"/>
      <c r="J308" s="23"/>
      <c r="K308" s="5"/>
      <c r="L308" s="5"/>
      <c r="M308" s="5"/>
      <c r="N308" s="5"/>
      <c r="Q308" s="38"/>
      <c r="R308" s="38"/>
      <c r="AMI308"/>
      <c r="AMJ308"/>
    </row>
    <row r="309" spans="2:1024" s="36" customFormat="1" x14ac:dyDescent="0.25">
      <c r="B309" s="5"/>
      <c r="C309" s="6"/>
      <c r="D309" s="9"/>
      <c r="E309" s="7"/>
      <c r="F309" s="8"/>
      <c r="G309" s="9"/>
      <c r="H309" s="10"/>
      <c r="I309" s="70"/>
      <c r="J309" s="23"/>
      <c r="K309" s="5"/>
      <c r="L309" s="5"/>
      <c r="M309" s="5"/>
      <c r="N309" s="5"/>
      <c r="Q309" s="38"/>
      <c r="R309" s="38"/>
      <c r="AMI309"/>
      <c r="AMJ309"/>
    </row>
    <row r="310" spans="2:1024" s="36" customFormat="1" x14ac:dyDescent="0.25">
      <c r="B310" s="5"/>
      <c r="C310" s="6"/>
      <c r="D310" s="9"/>
      <c r="E310" s="7"/>
      <c r="F310" s="8"/>
      <c r="G310" s="9"/>
      <c r="H310" s="10"/>
      <c r="I310" s="70"/>
      <c r="J310" s="23"/>
      <c r="K310" s="5"/>
      <c r="L310" s="5"/>
      <c r="M310" s="5"/>
      <c r="N310" s="5"/>
      <c r="Q310" s="38"/>
      <c r="R310" s="38"/>
      <c r="AMI310"/>
      <c r="AMJ310"/>
    </row>
    <row r="311" spans="2:1024" s="36" customFormat="1" x14ac:dyDescent="0.25">
      <c r="B311" s="5"/>
      <c r="C311" s="6"/>
      <c r="D311" s="9"/>
      <c r="E311" s="7"/>
      <c r="F311" s="8"/>
      <c r="G311" s="9"/>
      <c r="H311" s="10"/>
      <c r="I311" s="70"/>
      <c r="J311" s="23"/>
      <c r="K311" s="5"/>
      <c r="L311" s="5"/>
      <c r="M311" s="5"/>
      <c r="N311" s="5"/>
      <c r="Q311" s="38"/>
      <c r="R311" s="38"/>
      <c r="AMI311"/>
      <c r="AMJ311"/>
    </row>
    <row r="312" spans="2:1024" s="36" customFormat="1" x14ac:dyDescent="0.25">
      <c r="B312" s="5"/>
      <c r="C312" s="6"/>
      <c r="D312" s="9"/>
      <c r="E312" s="7"/>
      <c r="F312" s="8"/>
      <c r="G312" s="9"/>
      <c r="H312" s="10"/>
      <c r="I312" s="70"/>
      <c r="J312" s="23"/>
      <c r="K312" s="5"/>
      <c r="L312" s="5"/>
      <c r="M312" s="5"/>
      <c r="N312" s="5"/>
      <c r="Q312" s="38"/>
      <c r="R312" s="38"/>
      <c r="AMI312"/>
      <c r="AMJ312"/>
    </row>
    <row r="313" spans="2:1024" s="36" customFormat="1" x14ac:dyDescent="0.25">
      <c r="B313" s="5"/>
      <c r="C313" s="6"/>
      <c r="D313" s="9"/>
      <c r="E313" s="7"/>
      <c r="F313" s="8"/>
      <c r="G313" s="9"/>
      <c r="H313" s="10"/>
      <c r="I313" s="70"/>
      <c r="J313" s="23"/>
      <c r="K313" s="5"/>
      <c r="L313" s="5"/>
      <c r="M313" s="5"/>
      <c r="N313" s="5"/>
      <c r="Q313" s="38"/>
      <c r="R313" s="38"/>
      <c r="AMI313"/>
      <c r="AMJ313"/>
    </row>
    <row r="314" spans="2:1024" s="36" customFormat="1" x14ac:dyDescent="0.25">
      <c r="B314" s="5"/>
      <c r="C314" s="6"/>
      <c r="D314" s="9"/>
      <c r="E314" s="7"/>
      <c r="F314" s="8"/>
      <c r="G314" s="9"/>
      <c r="H314" s="10"/>
      <c r="I314" s="70"/>
      <c r="J314" s="23"/>
      <c r="K314" s="5"/>
      <c r="L314" s="5"/>
      <c r="M314" s="5"/>
      <c r="N314" s="5"/>
      <c r="Q314" s="38"/>
      <c r="R314" s="38"/>
      <c r="AMI314"/>
      <c r="AMJ314"/>
    </row>
    <row r="315" spans="2:1024" s="36" customFormat="1" x14ac:dyDescent="0.25">
      <c r="B315" s="5"/>
      <c r="C315" s="6"/>
      <c r="D315" s="9"/>
      <c r="E315" s="7"/>
      <c r="F315" s="8"/>
      <c r="G315" s="9"/>
      <c r="H315" s="10"/>
      <c r="I315" s="70"/>
      <c r="J315" s="23"/>
      <c r="K315" s="5"/>
      <c r="L315" s="5"/>
      <c r="M315" s="5"/>
      <c r="N315" s="5"/>
      <c r="Q315" s="38"/>
      <c r="R315" s="38"/>
      <c r="AMI315"/>
      <c r="AMJ315"/>
    </row>
    <row r="316" spans="2:1024" s="36" customFormat="1" x14ac:dyDescent="0.25">
      <c r="B316" s="5"/>
      <c r="C316" s="6"/>
      <c r="D316" s="5"/>
      <c r="E316" s="7"/>
      <c r="F316" s="8"/>
      <c r="G316" s="9"/>
      <c r="H316" s="10"/>
      <c r="I316" s="70"/>
      <c r="J316" s="23"/>
      <c r="K316" s="5"/>
      <c r="L316" s="5"/>
      <c r="M316" s="5"/>
      <c r="N316" s="5"/>
      <c r="Q316" s="38"/>
      <c r="R316" s="38"/>
      <c r="AMI316"/>
      <c r="AMJ316"/>
    </row>
    <row r="317" spans="2:1024" s="36" customFormat="1" x14ac:dyDescent="0.25">
      <c r="B317" s="5"/>
      <c r="C317" s="6"/>
      <c r="D317" s="5"/>
      <c r="E317" s="7"/>
      <c r="F317" s="8"/>
      <c r="G317" s="9"/>
      <c r="H317" s="10"/>
      <c r="I317" s="70"/>
      <c r="J317" s="11"/>
      <c r="K317" s="11"/>
      <c r="L317" s="11"/>
      <c r="M317" s="11"/>
      <c r="N317" s="11"/>
      <c r="Q317" s="38"/>
      <c r="R317" s="38"/>
      <c r="AMI317"/>
      <c r="AMJ317"/>
    </row>
    <row r="318" spans="2:1024" s="36" customFormat="1" x14ac:dyDescent="0.25">
      <c r="B318" s="5"/>
      <c r="C318" s="6"/>
      <c r="D318" s="5"/>
      <c r="E318" s="7"/>
      <c r="F318" s="8"/>
      <c r="G318" s="9"/>
      <c r="H318" s="10"/>
      <c r="I318" s="70"/>
      <c r="J318" s="11"/>
      <c r="K318" s="11"/>
      <c r="L318" s="11"/>
      <c r="M318" s="11"/>
      <c r="N318" s="11"/>
      <c r="Q318" s="38"/>
      <c r="R318" s="38"/>
      <c r="AMI318"/>
      <c r="AMJ318"/>
    </row>
    <row r="319" spans="2:1024" s="36" customFormat="1" x14ac:dyDescent="0.25">
      <c r="B319" s="5"/>
      <c r="C319" s="6"/>
      <c r="D319" s="5"/>
      <c r="E319" s="7"/>
      <c r="F319" s="8"/>
      <c r="G319" s="9"/>
      <c r="H319" s="10"/>
      <c r="I319" s="70"/>
      <c r="J319" s="11"/>
      <c r="K319" s="11"/>
      <c r="L319" s="11"/>
      <c r="M319" s="11"/>
      <c r="N319" s="11"/>
      <c r="Q319" s="38"/>
      <c r="R319" s="38"/>
      <c r="AMI319"/>
      <c r="AMJ319"/>
    </row>
    <row r="320" spans="2:1024" s="36" customFormat="1" x14ac:dyDescent="0.25">
      <c r="B320" s="5"/>
      <c r="C320" s="6"/>
      <c r="D320" s="5"/>
      <c r="E320" s="7"/>
      <c r="F320" s="8"/>
      <c r="G320" s="9"/>
      <c r="H320" s="10"/>
      <c r="I320" s="70"/>
      <c r="J320" s="11"/>
      <c r="K320" s="11"/>
      <c r="L320" s="11"/>
      <c r="M320" s="11"/>
      <c r="N320" s="11"/>
      <c r="Q320" s="38"/>
      <c r="R320" s="38"/>
      <c r="AMI320"/>
      <c r="AMJ320"/>
    </row>
    <row r="321" spans="2:1024" s="36" customFormat="1" x14ac:dyDescent="0.25">
      <c r="B321" s="5"/>
      <c r="C321" s="6"/>
      <c r="D321" s="5"/>
      <c r="E321" s="7"/>
      <c r="F321" s="8"/>
      <c r="G321" s="9"/>
      <c r="H321" s="10"/>
      <c r="I321" s="70"/>
      <c r="J321" s="11"/>
      <c r="K321" s="11"/>
      <c r="L321" s="11"/>
      <c r="M321" s="11"/>
      <c r="N321" s="11"/>
      <c r="Q321" s="38"/>
      <c r="R321" s="38"/>
      <c r="AMI321"/>
      <c r="AMJ321"/>
    </row>
    <row r="322" spans="2:1024" s="36" customFormat="1" x14ac:dyDescent="0.25">
      <c r="B322" s="5"/>
      <c r="C322" s="6"/>
      <c r="D322" s="5"/>
      <c r="E322" s="7"/>
      <c r="F322" s="8"/>
      <c r="G322" s="9"/>
      <c r="H322" s="10"/>
      <c r="I322" s="70"/>
      <c r="J322" s="11"/>
      <c r="K322" s="11"/>
      <c r="L322" s="11"/>
      <c r="M322" s="11"/>
      <c r="N322" s="11"/>
      <c r="Q322" s="38"/>
      <c r="R322" s="38"/>
      <c r="AMI322"/>
      <c r="AMJ322"/>
    </row>
    <row r="323" spans="2:1024" s="36" customFormat="1" x14ac:dyDescent="0.25">
      <c r="B323" s="5"/>
      <c r="C323" s="6"/>
      <c r="D323" s="5"/>
      <c r="E323" s="7"/>
      <c r="F323" s="8"/>
      <c r="G323" s="9"/>
      <c r="H323" s="10"/>
      <c r="I323" s="70"/>
      <c r="J323" s="11"/>
      <c r="K323" s="11"/>
      <c r="L323" s="11"/>
      <c r="M323" s="11"/>
      <c r="N323" s="11"/>
      <c r="Q323" s="38"/>
      <c r="R323" s="38"/>
      <c r="AMI323"/>
      <c r="AMJ323"/>
    </row>
    <row r="324" spans="2:1024" s="36" customFormat="1" x14ac:dyDescent="0.25">
      <c r="B324" s="5"/>
      <c r="C324" s="6"/>
      <c r="D324" s="5"/>
      <c r="E324" s="7"/>
      <c r="F324" s="8"/>
      <c r="G324" s="9"/>
      <c r="H324" s="10"/>
      <c r="I324" s="70"/>
      <c r="J324" s="11"/>
      <c r="K324" s="11"/>
      <c r="L324" s="11"/>
      <c r="M324" s="11"/>
      <c r="N324" s="11"/>
      <c r="Q324" s="38"/>
      <c r="R324" s="38"/>
      <c r="AMI324"/>
      <c r="AMJ324"/>
    </row>
    <row r="325" spans="2:1024" s="36" customFormat="1" x14ac:dyDescent="0.25">
      <c r="B325" s="5"/>
      <c r="C325" s="6"/>
      <c r="D325" s="5"/>
      <c r="E325" s="7"/>
      <c r="F325" s="8"/>
      <c r="G325" s="9"/>
      <c r="H325" s="10"/>
      <c r="I325" s="70"/>
      <c r="J325" s="11"/>
      <c r="K325" s="11"/>
      <c r="L325" s="11"/>
      <c r="M325" s="11"/>
      <c r="N325" s="11"/>
      <c r="Q325" s="38"/>
      <c r="R325" s="38"/>
      <c r="AMI325"/>
      <c r="AMJ325"/>
    </row>
    <row r="326" spans="2:1024" s="36" customFormat="1" x14ac:dyDescent="0.25">
      <c r="B326" s="5"/>
      <c r="C326" s="6"/>
      <c r="D326" s="5"/>
      <c r="E326" s="7"/>
      <c r="F326" s="8"/>
      <c r="G326" s="9"/>
      <c r="H326" s="10"/>
      <c r="I326" s="70"/>
      <c r="J326" s="11"/>
      <c r="K326" s="11"/>
      <c r="L326" s="11"/>
      <c r="M326" s="11"/>
      <c r="N326" s="11"/>
      <c r="Q326" s="38"/>
      <c r="R326" s="38"/>
      <c r="AMI326"/>
      <c r="AMJ326"/>
    </row>
    <row r="327" spans="2:1024" s="36" customFormat="1" x14ac:dyDescent="0.25">
      <c r="B327" s="5"/>
      <c r="C327" s="6"/>
      <c r="D327" s="5"/>
      <c r="E327" s="7"/>
      <c r="F327" s="8"/>
      <c r="G327" s="9"/>
      <c r="H327" s="10"/>
      <c r="I327" s="70"/>
      <c r="J327" s="11"/>
      <c r="K327" s="11"/>
      <c r="L327" s="11"/>
      <c r="M327" s="11"/>
      <c r="N327" s="11"/>
      <c r="Q327" s="38"/>
      <c r="R327" s="38"/>
      <c r="AMI327"/>
      <c r="AMJ327"/>
    </row>
    <row r="328" spans="2:1024" s="36" customFormat="1" x14ac:dyDescent="0.25">
      <c r="B328" s="5"/>
      <c r="C328" s="6"/>
      <c r="D328" s="5"/>
      <c r="E328" s="7"/>
      <c r="F328" s="8"/>
      <c r="G328" s="9"/>
      <c r="H328" s="10"/>
      <c r="I328" s="70"/>
      <c r="J328" s="11"/>
      <c r="K328" s="11"/>
      <c r="L328" s="11"/>
      <c r="M328" s="11"/>
      <c r="N328" s="11"/>
      <c r="Q328" s="38"/>
      <c r="R328" s="38"/>
      <c r="AMI328"/>
      <c r="AMJ328"/>
    </row>
    <row r="329" spans="2:1024" s="36" customFormat="1" x14ac:dyDescent="0.25">
      <c r="B329" s="5"/>
      <c r="C329" s="6"/>
      <c r="D329" s="5"/>
      <c r="E329" s="7"/>
      <c r="F329" s="8"/>
      <c r="G329" s="9"/>
      <c r="H329" s="10"/>
      <c r="I329" s="70"/>
      <c r="J329" s="11"/>
      <c r="K329" s="11"/>
      <c r="L329" s="11"/>
      <c r="M329" s="11"/>
      <c r="N329" s="11"/>
      <c r="Q329" s="38"/>
      <c r="R329" s="38"/>
      <c r="AMI329"/>
      <c r="AMJ329"/>
    </row>
    <row r="330" spans="2:1024" s="36" customFormat="1" x14ac:dyDescent="0.25">
      <c r="B330" s="5"/>
      <c r="C330" s="6"/>
      <c r="D330" s="5"/>
      <c r="E330" s="7"/>
      <c r="F330" s="8"/>
      <c r="G330" s="9"/>
      <c r="H330" s="10"/>
      <c r="I330" s="70"/>
      <c r="J330" s="11"/>
      <c r="K330" s="11"/>
      <c r="L330" s="11"/>
      <c r="M330" s="11"/>
      <c r="N330" s="11"/>
      <c r="Q330" s="38"/>
      <c r="R330" s="38"/>
      <c r="AMI330"/>
      <c r="AMJ330"/>
    </row>
    <row r="331" spans="2:1024" s="36" customFormat="1" x14ac:dyDescent="0.25">
      <c r="B331" s="5"/>
      <c r="C331" s="6"/>
      <c r="D331" s="5"/>
      <c r="E331" s="7"/>
      <c r="F331" s="8"/>
      <c r="G331" s="9"/>
      <c r="H331" s="10"/>
      <c r="I331" s="70"/>
      <c r="J331" s="11"/>
      <c r="K331" s="11"/>
      <c r="L331" s="11"/>
      <c r="M331" s="11"/>
      <c r="N331" s="11"/>
      <c r="Q331" s="38"/>
      <c r="R331" s="38"/>
      <c r="AMI331"/>
      <c r="AMJ331"/>
    </row>
    <row r="332" spans="2:1024" s="36" customFormat="1" x14ac:dyDescent="0.25">
      <c r="B332" s="5"/>
      <c r="C332" s="6"/>
      <c r="D332" s="5"/>
      <c r="E332" s="7"/>
      <c r="F332" s="8"/>
      <c r="G332" s="9"/>
      <c r="H332" s="10"/>
      <c r="I332" s="70"/>
      <c r="J332" s="11"/>
      <c r="K332" s="11"/>
      <c r="L332" s="11"/>
      <c r="M332" s="11"/>
      <c r="N332" s="11"/>
      <c r="Q332" s="38"/>
      <c r="R332" s="38"/>
      <c r="AMI332"/>
      <c r="AMJ332"/>
    </row>
    <row r="333" spans="2:1024" s="36" customFormat="1" x14ac:dyDescent="0.25">
      <c r="B333" s="5"/>
      <c r="C333" s="6"/>
      <c r="D333" s="5"/>
      <c r="E333" s="7"/>
      <c r="F333" s="8"/>
      <c r="G333" s="9"/>
      <c r="H333" s="10"/>
      <c r="I333" s="70"/>
      <c r="J333" s="11"/>
      <c r="K333" s="11"/>
      <c r="L333" s="11"/>
      <c r="M333" s="11"/>
      <c r="N333" s="11"/>
      <c r="Q333" s="38"/>
      <c r="R333" s="38"/>
      <c r="AMI333"/>
      <c r="AMJ333"/>
    </row>
    <row r="334" spans="2:1024" s="36" customFormat="1" x14ac:dyDescent="0.25">
      <c r="B334" s="5"/>
      <c r="C334" s="6"/>
      <c r="D334" s="5"/>
      <c r="E334" s="7"/>
      <c r="F334" s="8"/>
      <c r="G334" s="9"/>
      <c r="H334" s="10"/>
      <c r="I334" s="70"/>
      <c r="J334" s="11"/>
      <c r="K334" s="11"/>
      <c r="L334" s="11"/>
      <c r="M334" s="11"/>
      <c r="N334" s="11"/>
      <c r="Q334" s="38"/>
      <c r="R334" s="38"/>
      <c r="AMI334"/>
      <c r="AMJ334"/>
    </row>
    <row r="335" spans="2:1024" s="36" customFormat="1" x14ac:dyDescent="0.25">
      <c r="B335" s="5"/>
      <c r="C335" s="6"/>
      <c r="D335" s="5"/>
      <c r="E335" s="7"/>
      <c r="F335" s="8"/>
      <c r="G335" s="9"/>
      <c r="H335" s="10"/>
      <c r="I335" s="70"/>
      <c r="J335" s="11"/>
      <c r="K335" s="11"/>
      <c r="L335" s="11"/>
      <c r="M335" s="11"/>
      <c r="N335" s="11"/>
      <c r="Q335" s="38"/>
      <c r="R335" s="38"/>
      <c r="AMI335"/>
      <c r="AMJ335"/>
    </row>
    <row r="336" spans="2:1024" s="36" customFormat="1" x14ac:dyDescent="0.25">
      <c r="B336" s="5"/>
      <c r="C336" s="6"/>
      <c r="D336" s="5"/>
      <c r="E336" s="7"/>
      <c r="F336" s="8"/>
      <c r="G336" s="9"/>
      <c r="H336" s="10"/>
      <c r="I336" s="70"/>
      <c r="J336" s="11"/>
      <c r="K336" s="11"/>
      <c r="L336" s="11"/>
      <c r="M336" s="11"/>
      <c r="N336" s="11"/>
      <c r="Q336" s="38"/>
      <c r="R336" s="38"/>
      <c r="AMI336"/>
      <c r="AMJ336"/>
    </row>
    <row r="337" spans="2:1024" s="36" customFormat="1" x14ac:dyDescent="0.25">
      <c r="B337" s="5"/>
      <c r="C337" s="6"/>
      <c r="D337" s="5"/>
      <c r="E337" s="7"/>
      <c r="F337" s="8"/>
      <c r="G337" s="9"/>
      <c r="H337" s="10"/>
      <c r="I337" s="70"/>
      <c r="J337" s="11"/>
      <c r="K337" s="11"/>
      <c r="L337" s="11"/>
      <c r="M337" s="11"/>
      <c r="N337" s="11"/>
      <c r="Q337" s="38"/>
      <c r="R337" s="38"/>
      <c r="AMI337"/>
      <c r="AMJ337"/>
    </row>
    <row r="338" spans="2:1024" s="36" customFormat="1" x14ac:dyDescent="0.25">
      <c r="B338" s="5"/>
      <c r="C338" s="6"/>
      <c r="D338" s="5"/>
      <c r="E338" s="7"/>
      <c r="F338" s="8"/>
      <c r="G338" s="9"/>
      <c r="H338" s="10"/>
      <c r="I338" s="70"/>
      <c r="J338" s="11"/>
      <c r="K338" s="11"/>
      <c r="L338" s="11"/>
      <c r="M338" s="11"/>
      <c r="N338" s="11"/>
      <c r="Q338" s="38"/>
      <c r="R338" s="38"/>
      <c r="AMI338"/>
      <c r="AMJ338"/>
    </row>
    <row r="339" spans="2:1024" s="36" customFormat="1" x14ac:dyDescent="0.25">
      <c r="B339" s="5"/>
      <c r="C339" s="6"/>
      <c r="D339" s="5"/>
      <c r="E339" s="7"/>
      <c r="F339" s="8"/>
      <c r="G339" s="9"/>
      <c r="H339" s="10"/>
      <c r="I339" s="70"/>
      <c r="J339" s="11"/>
      <c r="K339" s="11"/>
      <c r="L339" s="11"/>
      <c r="M339" s="11"/>
      <c r="N339" s="11"/>
      <c r="Q339" s="38"/>
      <c r="R339" s="38"/>
      <c r="AMI339"/>
      <c r="AMJ339"/>
    </row>
    <row r="340" spans="2:1024" s="36" customFormat="1" x14ac:dyDescent="0.25">
      <c r="B340" s="5"/>
      <c r="C340" s="6"/>
      <c r="D340" s="5"/>
      <c r="E340" s="7"/>
      <c r="F340" s="8"/>
      <c r="G340" s="9"/>
      <c r="H340" s="10"/>
      <c r="I340" s="70"/>
      <c r="J340" s="11"/>
      <c r="K340" s="11"/>
      <c r="L340" s="11"/>
      <c r="M340" s="11"/>
      <c r="N340" s="11"/>
      <c r="Q340" s="38"/>
      <c r="R340" s="38"/>
      <c r="AMI340"/>
      <c r="AMJ340"/>
    </row>
    <row r="341" spans="2:1024" s="36" customFormat="1" x14ac:dyDescent="0.25">
      <c r="B341" s="5"/>
      <c r="C341" s="6"/>
      <c r="D341" s="5"/>
      <c r="E341" s="7"/>
      <c r="F341" s="8"/>
      <c r="G341" s="9"/>
      <c r="H341" s="10"/>
      <c r="I341" s="70"/>
      <c r="J341" s="11"/>
      <c r="K341" s="11"/>
      <c r="L341" s="11"/>
      <c r="M341" s="11"/>
      <c r="N341" s="11"/>
      <c r="Q341" s="38"/>
      <c r="R341" s="38"/>
      <c r="AMI341"/>
      <c r="AMJ341"/>
    </row>
    <row r="342" spans="2:1024" s="36" customFormat="1" x14ac:dyDescent="0.25">
      <c r="B342" s="5"/>
      <c r="C342" s="6"/>
      <c r="D342" s="5"/>
      <c r="E342" s="7"/>
      <c r="F342" s="8"/>
      <c r="G342" s="9"/>
      <c r="H342" s="10"/>
      <c r="I342" s="70"/>
      <c r="J342" s="11"/>
      <c r="K342" s="11"/>
      <c r="L342" s="11"/>
      <c r="M342" s="11"/>
      <c r="N342" s="11"/>
      <c r="Q342" s="38"/>
      <c r="R342" s="38"/>
      <c r="AMI342"/>
      <c r="AMJ342"/>
    </row>
    <row r="343" spans="2:1024" s="36" customFormat="1" x14ac:dyDescent="0.25">
      <c r="B343" s="5"/>
      <c r="C343" s="6"/>
      <c r="D343" s="5"/>
      <c r="E343" s="7"/>
      <c r="F343" s="8"/>
      <c r="G343" s="9"/>
      <c r="H343" s="10"/>
      <c r="I343" s="70"/>
      <c r="J343" s="11"/>
      <c r="K343" s="11"/>
      <c r="L343" s="11"/>
      <c r="M343" s="11"/>
      <c r="N343" s="11"/>
      <c r="Q343" s="38"/>
      <c r="R343" s="38"/>
      <c r="AMI343"/>
      <c r="AMJ343"/>
    </row>
    <row r="344" spans="2:1024" s="36" customFormat="1" x14ac:dyDescent="0.25">
      <c r="B344" s="5"/>
      <c r="C344" s="6"/>
      <c r="D344" s="5"/>
      <c r="E344" s="7"/>
      <c r="F344" s="8"/>
      <c r="G344" s="9"/>
      <c r="H344" s="10"/>
      <c r="I344" s="70"/>
      <c r="J344" s="11"/>
      <c r="K344" s="11"/>
      <c r="L344" s="11"/>
      <c r="M344" s="11"/>
      <c r="N344" s="11"/>
      <c r="Q344" s="38"/>
      <c r="R344" s="38"/>
      <c r="AMI344"/>
      <c r="AMJ344"/>
    </row>
    <row r="345" spans="2:1024" s="36" customFormat="1" x14ac:dyDescent="0.25">
      <c r="B345" s="5"/>
      <c r="C345" s="6"/>
      <c r="D345" s="5"/>
      <c r="E345" s="7"/>
      <c r="F345" s="8"/>
      <c r="G345" s="9"/>
      <c r="H345" s="10"/>
      <c r="I345" s="70"/>
      <c r="J345" s="11"/>
      <c r="K345" s="11"/>
      <c r="L345" s="11"/>
      <c r="M345" s="11"/>
      <c r="N345" s="11"/>
      <c r="Q345" s="38"/>
      <c r="R345" s="38"/>
      <c r="AMI345"/>
      <c r="AMJ345"/>
    </row>
    <row r="346" spans="2:1024" s="36" customFormat="1" x14ac:dyDescent="0.25">
      <c r="B346" s="5"/>
      <c r="C346" s="6"/>
      <c r="D346" s="5"/>
      <c r="E346" s="7"/>
      <c r="F346" s="8"/>
      <c r="G346" s="9"/>
      <c r="H346" s="10"/>
      <c r="I346" s="70"/>
      <c r="J346" s="11"/>
      <c r="K346" s="11"/>
      <c r="L346" s="11"/>
      <c r="M346" s="11"/>
      <c r="N346" s="11"/>
      <c r="Q346" s="38"/>
      <c r="R346" s="38"/>
      <c r="AMI346"/>
      <c r="AMJ346"/>
    </row>
    <row r="347" spans="2:1024" s="36" customFormat="1" x14ac:dyDescent="0.25">
      <c r="B347" s="5"/>
      <c r="C347" s="6"/>
      <c r="D347" s="5"/>
      <c r="E347" s="7"/>
      <c r="F347" s="8"/>
      <c r="G347" s="9"/>
      <c r="H347" s="10"/>
      <c r="I347" s="70"/>
      <c r="J347" s="11"/>
      <c r="K347" s="11"/>
      <c r="L347" s="11"/>
      <c r="M347" s="11"/>
      <c r="N347" s="11"/>
      <c r="Q347" s="38"/>
      <c r="R347" s="38"/>
      <c r="AMI347"/>
      <c r="AMJ347"/>
    </row>
    <row r="348" spans="2:1024" s="36" customFormat="1" x14ac:dyDescent="0.25">
      <c r="B348" s="5"/>
      <c r="C348" s="6"/>
      <c r="D348" s="5"/>
      <c r="E348" s="7"/>
      <c r="F348" s="8"/>
      <c r="G348" s="9"/>
      <c r="H348" s="10"/>
      <c r="I348" s="70"/>
      <c r="J348" s="11"/>
      <c r="K348" s="11"/>
      <c r="L348" s="11"/>
      <c r="M348" s="11"/>
      <c r="N348" s="11"/>
      <c r="Q348" s="38"/>
      <c r="R348" s="38"/>
      <c r="AMI348"/>
      <c r="AMJ348"/>
    </row>
    <row r="349" spans="2:1024" s="36" customFormat="1" x14ac:dyDescent="0.25">
      <c r="B349" s="5"/>
      <c r="C349" s="6"/>
      <c r="D349" s="5"/>
      <c r="E349" s="7"/>
      <c r="F349" s="8"/>
      <c r="G349" s="9"/>
      <c r="H349" s="10"/>
      <c r="I349" s="70"/>
      <c r="J349" s="11"/>
      <c r="K349" s="11"/>
      <c r="L349" s="11"/>
      <c r="M349" s="11"/>
      <c r="N349" s="11"/>
      <c r="Q349" s="38"/>
      <c r="R349" s="38"/>
      <c r="AMI349"/>
      <c r="AMJ349"/>
    </row>
    <row r="350" spans="2:1024" s="36" customFormat="1" x14ac:dyDescent="0.25">
      <c r="B350" s="5"/>
      <c r="C350" s="6"/>
      <c r="D350" s="5"/>
      <c r="E350" s="7"/>
      <c r="F350" s="8"/>
      <c r="G350" s="9"/>
      <c r="H350" s="10"/>
      <c r="I350" s="70"/>
      <c r="J350" s="11"/>
      <c r="K350" s="11"/>
      <c r="L350" s="11"/>
      <c r="M350" s="11"/>
      <c r="N350" s="11"/>
      <c r="Q350" s="38"/>
      <c r="R350" s="38"/>
      <c r="AMI350"/>
      <c r="AMJ350"/>
    </row>
    <row r="351" spans="2:1024" s="36" customFormat="1" x14ac:dyDescent="0.25">
      <c r="B351" s="5"/>
      <c r="C351" s="6"/>
      <c r="D351" s="5"/>
      <c r="E351" s="7"/>
      <c r="F351" s="8"/>
      <c r="G351" s="9"/>
      <c r="H351" s="10"/>
      <c r="I351" s="70"/>
      <c r="J351" s="11"/>
      <c r="K351" s="11"/>
      <c r="L351" s="11"/>
      <c r="M351" s="11"/>
      <c r="N351" s="11"/>
      <c r="Q351" s="38"/>
      <c r="R351" s="38"/>
      <c r="AMI351"/>
      <c r="AMJ351"/>
    </row>
    <row r="352" spans="2:1024" s="36" customFormat="1" x14ac:dyDescent="0.25">
      <c r="B352" s="5"/>
      <c r="C352" s="6"/>
      <c r="D352" s="5"/>
      <c r="E352" s="7"/>
      <c r="F352" s="8"/>
      <c r="G352" s="9"/>
      <c r="H352" s="10"/>
      <c r="I352" s="70"/>
      <c r="J352" s="11"/>
      <c r="K352" s="11"/>
      <c r="L352" s="11"/>
      <c r="M352" s="11"/>
      <c r="N352" s="11"/>
      <c r="Q352" s="38"/>
      <c r="R352" s="38"/>
      <c r="AMI352"/>
      <c r="AMJ352"/>
    </row>
    <row r="353" spans="2:1024" s="36" customFormat="1" x14ac:dyDescent="0.25">
      <c r="B353" s="5"/>
      <c r="C353" s="6"/>
      <c r="D353" s="5"/>
      <c r="E353" s="7"/>
      <c r="F353" s="8"/>
      <c r="G353" s="9"/>
      <c r="H353" s="10"/>
      <c r="I353" s="70"/>
      <c r="J353" s="11"/>
      <c r="K353" s="11"/>
      <c r="L353" s="11"/>
      <c r="M353" s="11"/>
      <c r="N353" s="11"/>
      <c r="Q353" s="38"/>
      <c r="R353" s="38"/>
      <c r="AMI353"/>
      <c r="AMJ353"/>
    </row>
    <row r="354" spans="2:1024" s="36" customFormat="1" x14ac:dyDescent="0.25">
      <c r="B354" s="5"/>
      <c r="C354" s="6"/>
      <c r="D354" s="5"/>
      <c r="E354" s="7"/>
      <c r="F354" s="8"/>
      <c r="G354" s="9"/>
      <c r="H354" s="10"/>
      <c r="I354" s="70"/>
      <c r="J354" s="11"/>
      <c r="K354" s="11"/>
      <c r="L354" s="11"/>
      <c r="M354" s="11"/>
      <c r="N354" s="11"/>
      <c r="Q354" s="38"/>
      <c r="R354" s="38"/>
      <c r="AMI354"/>
      <c r="AMJ354"/>
    </row>
    <row r="355" spans="2:1024" s="36" customFormat="1" x14ac:dyDescent="0.25">
      <c r="B355" s="5"/>
      <c r="C355" s="6"/>
      <c r="D355" s="5"/>
      <c r="E355" s="7"/>
      <c r="F355" s="8"/>
      <c r="G355" s="9"/>
      <c r="H355" s="10"/>
      <c r="I355" s="70"/>
      <c r="J355" s="11"/>
      <c r="K355" s="11"/>
      <c r="L355" s="11"/>
      <c r="M355" s="11"/>
      <c r="N355" s="11"/>
      <c r="Q355" s="38"/>
      <c r="R355" s="38"/>
      <c r="AMI355"/>
      <c r="AMJ355"/>
    </row>
    <row r="356" spans="2:1024" s="36" customFormat="1" x14ac:dyDescent="0.25">
      <c r="B356" s="5"/>
      <c r="C356" s="6"/>
      <c r="D356" s="5"/>
      <c r="E356" s="7"/>
      <c r="F356" s="8"/>
      <c r="G356" s="9"/>
      <c r="H356" s="10"/>
      <c r="I356" s="70"/>
      <c r="J356" s="11"/>
      <c r="K356" s="11"/>
      <c r="L356" s="11"/>
      <c r="M356" s="11"/>
      <c r="N356" s="11"/>
      <c r="Q356" s="38"/>
      <c r="R356" s="38"/>
      <c r="AMI356"/>
      <c r="AMJ356"/>
    </row>
    <row r="357" spans="2:1024" s="36" customFormat="1" x14ac:dyDescent="0.25">
      <c r="B357" s="5"/>
      <c r="C357" s="6"/>
      <c r="D357" s="5"/>
      <c r="E357" s="7"/>
      <c r="F357" s="8"/>
      <c r="G357" s="9"/>
      <c r="H357" s="10"/>
      <c r="I357" s="70"/>
      <c r="J357" s="11"/>
      <c r="K357" s="11"/>
      <c r="L357" s="11"/>
      <c r="M357" s="11"/>
      <c r="N357" s="11"/>
      <c r="Q357" s="38"/>
      <c r="R357" s="38"/>
      <c r="AMI357"/>
      <c r="AMJ357"/>
    </row>
    <row r="358" spans="2:1024" s="36" customFormat="1" x14ac:dyDescent="0.25">
      <c r="B358" s="5"/>
      <c r="C358" s="6"/>
      <c r="D358" s="5"/>
      <c r="E358" s="7"/>
      <c r="F358" s="8"/>
      <c r="G358" s="9"/>
      <c r="H358" s="10"/>
      <c r="I358" s="70"/>
      <c r="J358" s="11"/>
      <c r="K358" s="11"/>
      <c r="L358" s="11"/>
      <c r="M358" s="11"/>
      <c r="N358" s="11"/>
      <c r="Q358" s="38"/>
      <c r="R358" s="38"/>
      <c r="AMI358"/>
      <c r="AMJ358"/>
    </row>
    <row r="359" spans="2:1024" s="36" customFormat="1" x14ac:dyDescent="0.25">
      <c r="B359" s="5"/>
      <c r="C359" s="6"/>
      <c r="D359" s="5"/>
      <c r="E359" s="7"/>
      <c r="F359" s="8"/>
      <c r="G359" s="9"/>
      <c r="H359" s="10"/>
      <c r="I359" s="70"/>
      <c r="J359" s="11"/>
      <c r="K359" s="11"/>
      <c r="L359" s="11"/>
      <c r="M359" s="11"/>
      <c r="N359" s="11"/>
      <c r="Q359" s="38"/>
      <c r="R359" s="38"/>
      <c r="AMI359"/>
      <c r="AMJ359"/>
    </row>
    <row r="360" spans="2:1024" s="36" customFormat="1" x14ac:dyDescent="0.25">
      <c r="B360" s="5"/>
      <c r="C360" s="6"/>
      <c r="D360" s="5"/>
      <c r="E360" s="7"/>
      <c r="F360" s="8"/>
      <c r="G360" s="9"/>
      <c r="H360" s="10"/>
      <c r="I360" s="70"/>
      <c r="J360" s="11"/>
      <c r="K360" s="11"/>
      <c r="L360" s="11"/>
      <c r="M360" s="11"/>
      <c r="N360" s="11"/>
      <c r="Q360" s="38"/>
      <c r="R360" s="38"/>
      <c r="AMI360"/>
      <c r="AMJ360"/>
    </row>
    <row r="361" spans="2:1024" s="36" customFormat="1" x14ac:dyDescent="0.25">
      <c r="B361" s="5"/>
      <c r="C361" s="6"/>
      <c r="D361" s="5"/>
      <c r="E361" s="7"/>
      <c r="F361" s="8"/>
      <c r="G361" s="9"/>
      <c r="H361" s="10"/>
      <c r="I361" s="70"/>
      <c r="J361" s="11"/>
      <c r="K361" s="11"/>
      <c r="L361" s="11"/>
      <c r="M361" s="11"/>
      <c r="N361" s="11"/>
      <c r="Q361" s="38"/>
      <c r="R361" s="38"/>
      <c r="AMI361"/>
      <c r="AMJ361"/>
    </row>
    <row r="362" spans="2:1024" s="36" customFormat="1" x14ac:dyDescent="0.25">
      <c r="B362" s="5"/>
      <c r="C362" s="6"/>
      <c r="D362" s="5"/>
      <c r="E362" s="7"/>
      <c r="F362" s="8"/>
      <c r="G362" s="9"/>
      <c r="H362" s="10"/>
      <c r="I362" s="70"/>
      <c r="J362" s="11"/>
      <c r="K362" s="11"/>
      <c r="L362" s="11"/>
      <c r="M362" s="11"/>
      <c r="N362" s="11"/>
      <c r="Q362" s="38"/>
      <c r="R362" s="38"/>
      <c r="AMI362"/>
      <c r="AMJ362"/>
    </row>
    <row r="363" spans="2:1024" s="36" customFormat="1" x14ac:dyDescent="0.25">
      <c r="B363" s="5"/>
      <c r="C363" s="6"/>
      <c r="D363" s="5"/>
      <c r="E363" s="7"/>
      <c r="F363" s="8"/>
      <c r="G363" s="9"/>
      <c r="H363" s="10"/>
      <c r="I363" s="70"/>
      <c r="J363" s="11"/>
      <c r="K363" s="11"/>
      <c r="L363" s="11"/>
      <c r="M363" s="11"/>
      <c r="N363" s="11"/>
      <c r="Q363" s="38"/>
      <c r="R363" s="38"/>
      <c r="AMI363"/>
      <c r="AMJ363"/>
    </row>
    <row r="364" spans="2:1024" s="36" customFormat="1" x14ac:dyDescent="0.25">
      <c r="B364" s="5"/>
      <c r="C364" s="6"/>
      <c r="D364" s="5"/>
      <c r="E364" s="7"/>
      <c r="F364" s="8"/>
      <c r="G364" s="9"/>
      <c r="H364" s="10"/>
      <c r="I364" s="70"/>
      <c r="J364" s="11"/>
      <c r="K364" s="11"/>
      <c r="L364" s="11"/>
      <c r="M364" s="11"/>
      <c r="N364" s="11"/>
      <c r="Q364" s="38"/>
      <c r="R364" s="38"/>
      <c r="AMI364"/>
      <c r="AMJ364"/>
    </row>
    <row r="365" spans="2:1024" s="36" customFormat="1" x14ac:dyDescent="0.25">
      <c r="B365" s="5"/>
      <c r="C365" s="6"/>
      <c r="D365" s="5"/>
      <c r="E365" s="7"/>
      <c r="F365" s="8"/>
      <c r="G365" s="9"/>
      <c r="H365" s="10"/>
      <c r="I365" s="70"/>
      <c r="J365" s="11"/>
      <c r="K365" s="11"/>
      <c r="L365" s="11"/>
      <c r="M365" s="11"/>
      <c r="N365" s="11"/>
      <c r="Q365" s="38"/>
      <c r="R365" s="38"/>
      <c r="AMI365"/>
      <c r="AMJ365"/>
    </row>
    <row r="366" spans="2:1024" s="36" customFormat="1" x14ac:dyDescent="0.25">
      <c r="B366" s="5"/>
      <c r="C366" s="6"/>
      <c r="D366" s="5"/>
      <c r="E366" s="7"/>
      <c r="F366" s="8"/>
      <c r="G366" s="9"/>
      <c r="H366" s="10"/>
      <c r="I366" s="70"/>
      <c r="J366" s="11"/>
      <c r="K366" s="11"/>
      <c r="L366" s="11"/>
      <c r="M366" s="11"/>
      <c r="N366" s="11"/>
      <c r="Q366" s="38"/>
      <c r="R366" s="38"/>
      <c r="AMI366"/>
      <c r="AMJ366"/>
    </row>
    <row r="367" spans="2:1024" s="36" customFormat="1" x14ac:dyDescent="0.25">
      <c r="B367" s="5"/>
      <c r="C367" s="6"/>
      <c r="D367" s="5"/>
      <c r="E367" s="7"/>
      <c r="F367" s="8"/>
      <c r="G367" s="9"/>
      <c r="H367" s="10"/>
      <c r="I367" s="70"/>
      <c r="J367" s="11"/>
      <c r="K367" s="11"/>
      <c r="L367" s="11"/>
      <c r="M367" s="11"/>
      <c r="N367" s="11"/>
      <c r="Q367" s="38"/>
      <c r="R367" s="38"/>
      <c r="AMI367"/>
      <c r="AMJ367"/>
    </row>
    <row r="368" spans="2:1024" s="36" customFormat="1" x14ac:dyDescent="0.25">
      <c r="B368" s="5"/>
      <c r="C368" s="6"/>
      <c r="D368" s="5"/>
      <c r="E368" s="7"/>
      <c r="F368" s="8"/>
      <c r="G368" s="9"/>
      <c r="H368" s="10"/>
      <c r="I368" s="70"/>
      <c r="J368" s="11"/>
      <c r="K368" s="11"/>
      <c r="L368" s="11"/>
      <c r="M368" s="11"/>
      <c r="N368" s="11"/>
      <c r="Q368" s="38"/>
      <c r="R368" s="38"/>
      <c r="AMI368"/>
      <c r="AMJ368"/>
    </row>
    <row r="369" spans="2:1024" s="36" customFormat="1" x14ac:dyDescent="0.25">
      <c r="B369" s="5"/>
      <c r="C369" s="6"/>
      <c r="D369" s="5"/>
      <c r="E369" s="7"/>
      <c r="F369" s="8"/>
      <c r="G369" s="9"/>
      <c r="H369" s="10"/>
      <c r="I369" s="70"/>
      <c r="J369" s="11"/>
      <c r="K369" s="11"/>
      <c r="L369" s="11"/>
      <c r="M369" s="11"/>
      <c r="N369" s="11"/>
      <c r="Q369" s="38"/>
      <c r="R369" s="38"/>
      <c r="AMI369"/>
      <c r="AMJ369"/>
    </row>
    <row r="370" spans="2:1024" s="36" customFormat="1" x14ac:dyDescent="0.25">
      <c r="B370" s="5"/>
      <c r="C370" s="6"/>
      <c r="D370" s="5"/>
      <c r="E370" s="7"/>
      <c r="F370" s="8"/>
      <c r="G370" s="9"/>
      <c r="H370" s="10"/>
      <c r="I370" s="70"/>
      <c r="J370" s="11"/>
      <c r="K370" s="11"/>
      <c r="L370" s="11"/>
      <c r="M370" s="11"/>
      <c r="N370" s="11"/>
      <c r="Q370" s="38"/>
      <c r="R370" s="38"/>
      <c r="AMI370"/>
      <c r="AMJ370"/>
    </row>
    <row r="371" spans="2:1024" s="36" customFormat="1" x14ac:dyDescent="0.25">
      <c r="B371" s="5"/>
      <c r="C371" s="6"/>
      <c r="D371" s="5"/>
      <c r="E371" s="7"/>
      <c r="F371" s="8"/>
      <c r="G371" s="9"/>
      <c r="H371" s="10"/>
      <c r="I371" s="70"/>
      <c r="J371" s="11"/>
      <c r="K371" s="11"/>
      <c r="L371" s="11"/>
      <c r="M371" s="11"/>
      <c r="N371" s="11"/>
      <c r="Q371" s="38"/>
      <c r="R371" s="38"/>
      <c r="AMI371"/>
      <c r="AMJ371"/>
    </row>
    <row r="372" spans="2:1024" s="36" customFormat="1" x14ac:dyDescent="0.25">
      <c r="B372" s="5"/>
      <c r="C372" s="6"/>
      <c r="D372" s="5"/>
      <c r="E372" s="7"/>
      <c r="F372" s="8"/>
      <c r="G372" s="9"/>
      <c r="H372" s="10"/>
      <c r="I372" s="70"/>
      <c r="J372" s="11"/>
      <c r="K372" s="11"/>
      <c r="L372" s="11"/>
      <c r="M372" s="11"/>
      <c r="N372" s="11"/>
      <c r="Q372" s="38"/>
      <c r="R372" s="38"/>
      <c r="AMI372"/>
      <c r="AMJ372"/>
    </row>
    <row r="373" spans="2:1024" s="36" customFormat="1" x14ac:dyDescent="0.25">
      <c r="B373" s="5"/>
      <c r="C373" s="6"/>
      <c r="D373" s="5"/>
      <c r="E373" s="7"/>
      <c r="F373" s="8"/>
      <c r="G373" s="9"/>
      <c r="H373" s="10"/>
      <c r="I373" s="70"/>
      <c r="J373" s="11"/>
      <c r="K373" s="11"/>
      <c r="L373" s="11"/>
      <c r="M373" s="11"/>
      <c r="N373" s="11"/>
      <c r="Q373" s="38"/>
      <c r="R373" s="38"/>
      <c r="AMI373"/>
      <c r="AMJ373"/>
    </row>
    <row r="374" spans="2:1024" s="36" customFormat="1" x14ac:dyDescent="0.25">
      <c r="B374" s="5"/>
      <c r="C374" s="6"/>
      <c r="D374" s="5"/>
      <c r="E374" s="7"/>
      <c r="F374" s="8"/>
      <c r="G374" s="9"/>
      <c r="H374" s="10"/>
      <c r="I374" s="70"/>
      <c r="J374" s="11"/>
      <c r="K374" s="11"/>
      <c r="L374" s="11"/>
      <c r="M374" s="11"/>
      <c r="N374" s="11"/>
      <c r="Q374" s="38"/>
      <c r="R374" s="38"/>
      <c r="AMI374"/>
      <c r="AMJ374"/>
    </row>
    <row r="375" spans="2:1024" s="36" customFormat="1" x14ac:dyDescent="0.25">
      <c r="B375" s="5"/>
      <c r="C375" s="6"/>
      <c r="D375" s="5"/>
      <c r="E375" s="7"/>
      <c r="F375" s="8"/>
      <c r="G375" s="9"/>
      <c r="H375" s="10"/>
      <c r="I375" s="70"/>
      <c r="J375" s="11"/>
      <c r="K375" s="11"/>
      <c r="L375" s="11"/>
      <c r="M375" s="11"/>
      <c r="N375" s="11"/>
      <c r="Q375" s="38"/>
      <c r="R375" s="38"/>
      <c r="AMI375"/>
      <c r="AMJ375"/>
    </row>
    <row r="376" spans="2:1024" s="36" customFormat="1" x14ac:dyDescent="0.25">
      <c r="B376" s="5"/>
      <c r="C376" s="6"/>
      <c r="D376" s="5"/>
      <c r="E376" s="7"/>
      <c r="F376" s="8"/>
      <c r="G376" s="9"/>
      <c r="H376" s="10"/>
      <c r="I376" s="70"/>
      <c r="J376" s="11"/>
      <c r="K376" s="11"/>
      <c r="L376" s="11"/>
      <c r="M376" s="11"/>
      <c r="N376" s="11"/>
      <c r="Q376" s="38"/>
      <c r="R376" s="38"/>
      <c r="AMI376"/>
      <c r="AMJ376"/>
    </row>
    <row r="377" spans="2:1024" s="36" customFormat="1" x14ac:dyDescent="0.25">
      <c r="B377" s="5"/>
      <c r="C377" s="6"/>
      <c r="D377" s="5"/>
      <c r="E377" s="7"/>
      <c r="F377" s="8"/>
      <c r="G377" s="9"/>
      <c r="H377" s="10"/>
      <c r="I377" s="70"/>
      <c r="J377" s="11"/>
      <c r="K377" s="11"/>
      <c r="L377" s="11"/>
      <c r="M377" s="11"/>
      <c r="N377" s="11"/>
      <c r="Q377" s="38"/>
      <c r="R377" s="38"/>
      <c r="AMI377"/>
      <c r="AMJ377"/>
    </row>
    <row r="378" spans="2:1024" s="36" customFormat="1" x14ac:dyDescent="0.25">
      <c r="B378" s="5"/>
      <c r="C378" s="6"/>
      <c r="D378" s="5"/>
      <c r="E378" s="7"/>
      <c r="F378" s="8"/>
      <c r="G378" s="9"/>
      <c r="H378" s="10"/>
      <c r="I378" s="70"/>
      <c r="J378" s="11"/>
      <c r="K378" s="11"/>
      <c r="L378" s="11"/>
      <c r="M378" s="11"/>
      <c r="N378" s="11"/>
      <c r="Q378" s="38"/>
      <c r="R378" s="38"/>
      <c r="AMI378"/>
      <c r="AMJ378"/>
    </row>
    <row r="379" spans="2:1024" s="36" customFormat="1" x14ac:dyDescent="0.25">
      <c r="B379" s="5"/>
      <c r="C379" s="6"/>
      <c r="D379" s="5"/>
      <c r="E379" s="7"/>
      <c r="F379" s="8"/>
      <c r="G379" s="9"/>
      <c r="H379" s="10"/>
      <c r="I379" s="70"/>
      <c r="J379" s="11"/>
      <c r="K379" s="11"/>
      <c r="L379" s="11"/>
      <c r="M379" s="11"/>
      <c r="N379" s="11"/>
      <c r="Q379" s="38"/>
      <c r="R379" s="38"/>
      <c r="AMI379"/>
      <c r="AMJ379"/>
    </row>
    <row r="380" spans="2:1024" s="36" customFormat="1" x14ac:dyDescent="0.25">
      <c r="B380" s="5"/>
      <c r="C380" s="6"/>
      <c r="D380" s="5"/>
      <c r="E380" s="7"/>
      <c r="F380" s="8"/>
      <c r="G380" s="9"/>
      <c r="H380" s="10"/>
      <c r="I380" s="70"/>
      <c r="J380" s="11"/>
      <c r="K380" s="11"/>
      <c r="L380" s="11"/>
      <c r="M380" s="11"/>
      <c r="N380" s="11"/>
      <c r="Q380" s="38"/>
      <c r="R380" s="38"/>
      <c r="AMI380"/>
      <c r="AMJ380"/>
    </row>
    <row r="381" spans="2:1024" s="36" customFormat="1" x14ac:dyDescent="0.25">
      <c r="B381" s="5"/>
      <c r="C381" s="6"/>
      <c r="D381" s="5"/>
      <c r="E381" s="7"/>
      <c r="F381" s="8"/>
      <c r="G381" s="9"/>
      <c r="H381" s="10"/>
      <c r="I381" s="70"/>
      <c r="J381" s="11"/>
      <c r="K381" s="11"/>
      <c r="L381" s="11"/>
      <c r="M381" s="11"/>
      <c r="N381" s="11"/>
      <c r="Q381" s="38"/>
      <c r="R381" s="38"/>
      <c r="AMI381"/>
      <c r="AMJ381"/>
    </row>
    <row r="382" spans="2:1024" s="36" customFormat="1" x14ac:dyDescent="0.25">
      <c r="B382" s="5"/>
      <c r="C382" s="6"/>
      <c r="D382" s="5"/>
      <c r="E382" s="7"/>
      <c r="F382" s="8"/>
      <c r="G382" s="9"/>
      <c r="H382" s="10"/>
      <c r="I382" s="70"/>
      <c r="J382" s="11"/>
      <c r="K382" s="11"/>
      <c r="L382" s="11"/>
      <c r="M382" s="11"/>
      <c r="N382" s="11"/>
      <c r="Q382" s="38"/>
      <c r="R382" s="38"/>
      <c r="AMI382"/>
      <c r="AMJ382"/>
    </row>
    <row r="383" spans="2:1024" s="36" customFormat="1" x14ac:dyDescent="0.25">
      <c r="B383" s="5"/>
      <c r="C383" s="6"/>
      <c r="D383" s="5"/>
      <c r="E383" s="7"/>
      <c r="F383" s="8"/>
      <c r="G383" s="9"/>
      <c r="H383" s="10"/>
      <c r="I383" s="70"/>
      <c r="J383" s="11"/>
      <c r="K383" s="11"/>
      <c r="L383" s="11"/>
      <c r="M383" s="11"/>
      <c r="N383" s="11"/>
      <c r="Q383" s="38"/>
      <c r="R383" s="38"/>
      <c r="AMI383"/>
      <c r="AMJ383"/>
    </row>
    <row r="384" spans="2:1024" s="36" customFormat="1" x14ac:dyDescent="0.25">
      <c r="B384" s="5"/>
      <c r="C384" s="6"/>
      <c r="D384" s="5"/>
      <c r="E384" s="7"/>
      <c r="F384" s="8"/>
      <c r="G384" s="9"/>
      <c r="H384" s="10"/>
      <c r="I384" s="70"/>
      <c r="J384" s="11"/>
      <c r="K384" s="11"/>
      <c r="L384" s="11"/>
      <c r="M384" s="11"/>
      <c r="N384" s="11"/>
      <c r="Q384" s="38"/>
      <c r="R384" s="38"/>
      <c r="AMI384"/>
      <c r="AMJ384"/>
    </row>
    <row r="385" spans="2:1024" s="36" customFormat="1" x14ac:dyDescent="0.25">
      <c r="B385" s="5"/>
      <c r="C385" s="6"/>
      <c r="D385" s="5"/>
      <c r="E385" s="7"/>
      <c r="F385" s="8"/>
      <c r="G385" s="9"/>
      <c r="H385" s="10"/>
      <c r="I385" s="70"/>
      <c r="J385" s="11"/>
      <c r="K385" s="11"/>
      <c r="L385" s="11"/>
      <c r="M385" s="11"/>
      <c r="N385" s="11"/>
      <c r="Q385" s="38"/>
      <c r="R385" s="38"/>
      <c r="AMI385"/>
      <c r="AMJ385"/>
    </row>
    <row r="386" spans="2:1024" s="36" customFormat="1" x14ac:dyDescent="0.25">
      <c r="B386" s="5"/>
      <c r="C386" s="6"/>
      <c r="D386" s="5"/>
      <c r="E386" s="7"/>
      <c r="F386" s="8"/>
      <c r="G386" s="9"/>
      <c r="H386" s="10"/>
      <c r="I386" s="70"/>
      <c r="J386" s="11"/>
      <c r="K386" s="11"/>
      <c r="L386" s="11"/>
      <c r="M386" s="11"/>
      <c r="N386" s="11"/>
      <c r="Q386" s="38"/>
      <c r="R386" s="38"/>
      <c r="AMI386"/>
      <c r="AMJ386"/>
    </row>
    <row r="387" spans="2:1024" s="36" customFormat="1" x14ac:dyDescent="0.25">
      <c r="B387" s="5"/>
      <c r="C387" s="6"/>
      <c r="D387" s="5"/>
      <c r="E387" s="7"/>
      <c r="F387" s="8"/>
      <c r="G387" s="9"/>
      <c r="H387" s="10"/>
      <c r="I387" s="70"/>
      <c r="J387" s="11"/>
      <c r="K387" s="11"/>
      <c r="L387" s="11"/>
      <c r="M387" s="11"/>
      <c r="N387" s="11"/>
      <c r="Q387" s="38"/>
      <c r="R387" s="38"/>
      <c r="AMI387"/>
      <c r="AMJ387"/>
    </row>
    <row r="388" spans="2:1024" s="36" customFormat="1" x14ac:dyDescent="0.25">
      <c r="B388" s="5"/>
      <c r="C388" s="6"/>
      <c r="D388" s="5"/>
      <c r="E388" s="7"/>
      <c r="F388" s="8"/>
      <c r="G388" s="9"/>
      <c r="H388" s="10"/>
      <c r="I388" s="70"/>
      <c r="J388" s="11"/>
      <c r="K388" s="11"/>
      <c r="L388" s="11"/>
      <c r="M388" s="11"/>
      <c r="N388" s="11"/>
      <c r="Q388" s="38"/>
      <c r="R388" s="38"/>
      <c r="AMI388"/>
      <c r="AMJ388"/>
    </row>
    <row r="389" spans="2:1024" s="36" customFormat="1" x14ac:dyDescent="0.25">
      <c r="B389" s="5"/>
      <c r="C389" s="6"/>
      <c r="D389" s="5"/>
      <c r="E389" s="7"/>
      <c r="F389" s="8"/>
      <c r="G389" s="9"/>
      <c r="H389" s="10"/>
      <c r="I389" s="70"/>
      <c r="J389" s="11"/>
      <c r="K389" s="11"/>
      <c r="L389" s="11"/>
      <c r="M389" s="11"/>
      <c r="N389" s="11"/>
      <c r="Q389" s="38"/>
      <c r="R389" s="38"/>
      <c r="AMI389"/>
      <c r="AMJ389"/>
    </row>
    <row r="390" spans="2:1024" s="36" customFormat="1" x14ac:dyDescent="0.25">
      <c r="B390" s="5"/>
      <c r="C390" s="6"/>
      <c r="D390" s="5"/>
      <c r="E390" s="7"/>
      <c r="F390" s="8"/>
      <c r="G390" s="9"/>
      <c r="H390" s="10"/>
      <c r="I390" s="70"/>
      <c r="J390" s="11"/>
      <c r="K390" s="11"/>
      <c r="L390" s="11"/>
      <c r="M390" s="11"/>
      <c r="N390" s="11"/>
      <c r="Q390" s="38"/>
      <c r="R390" s="38"/>
      <c r="AMI390"/>
      <c r="AMJ390"/>
    </row>
    <row r="391" spans="2:1024" s="36" customFormat="1" x14ac:dyDescent="0.25">
      <c r="B391" s="5"/>
      <c r="C391" s="6"/>
      <c r="D391" s="5"/>
      <c r="E391" s="7"/>
      <c r="F391" s="8"/>
      <c r="G391" s="9"/>
      <c r="H391" s="10"/>
      <c r="I391" s="70"/>
      <c r="J391" s="11"/>
      <c r="K391" s="11"/>
      <c r="L391" s="11"/>
      <c r="M391" s="11"/>
      <c r="N391" s="11"/>
      <c r="Q391" s="38"/>
      <c r="R391" s="38"/>
      <c r="AMI391"/>
      <c r="AMJ391"/>
    </row>
    <row r="392" spans="2:1024" s="36" customFormat="1" x14ac:dyDescent="0.25">
      <c r="B392" s="5"/>
      <c r="C392" s="6"/>
      <c r="D392" s="5"/>
      <c r="E392" s="7"/>
      <c r="F392" s="8"/>
      <c r="G392" s="9"/>
      <c r="H392" s="10"/>
      <c r="I392" s="70"/>
      <c r="J392" s="11"/>
      <c r="K392" s="11"/>
      <c r="L392" s="11"/>
      <c r="M392" s="11"/>
      <c r="N392" s="11"/>
      <c r="Q392" s="38"/>
      <c r="R392" s="38"/>
      <c r="AMI392"/>
      <c r="AMJ392"/>
    </row>
    <row r="393" spans="2:1024" s="36" customFormat="1" x14ac:dyDescent="0.25">
      <c r="B393" s="5"/>
      <c r="C393" s="6"/>
      <c r="D393" s="5"/>
      <c r="E393" s="7"/>
      <c r="F393" s="8"/>
      <c r="G393" s="9"/>
      <c r="H393" s="10"/>
      <c r="I393" s="70"/>
      <c r="J393" s="11"/>
      <c r="K393" s="11"/>
      <c r="L393" s="11"/>
      <c r="M393" s="11"/>
      <c r="N393" s="11"/>
      <c r="Q393" s="38"/>
      <c r="R393" s="38"/>
      <c r="AMI393"/>
      <c r="AMJ393"/>
    </row>
    <row r="394" spans="2:1024" s="36" customFormat="1" x14ac:dyDescent="0.25">
      <c r="B394" s="5"/>
      <c r="C394" s="6"/>
      <c r="D394" s="5"/>
      <c r="E394" s="7"/>
      <c r="F394" s="8"/>
      <c r="G394" s="9"/>
      <c r="H394" s="10"/>
      <c r="I394" s="70"/>
      <c r="J394" s="11"/>
      <c r="K394" s="11"/>
      <c r="L394" s="11"/>
      <c r="M394" s="11"/>
      <c r="N394" s="11"/>
      <c r="Q394" s="38"/>
      <c r="R394" s="38"/>
      <c r="AMI394"/>
      <c r="AMJ394"/>
    </row>
    <row r="395" spans="2:1024" s="36" customFormat="1" x14ac:dyDescent="0.25">
      <c r="B395" s="5"/>
      <c r="C395" s="6"/>
      <c r="D395" s="5"/>
      <c r="E395" s="7"/>
      <c r="F395" s="8"/>
      <c r="G395" s="9"/>
      <c r="H395" s="10"/>
      <c r="I395" s="70"/>
      <c r="J395" s="11"/>
      <c r="K395" s="11"/>
      <c r="L395" s="11"/>
      <c r="M395" s="11"/>
      <c r="N395" s="11"/>
      <c r="Q395" s="38"/>
      <c r="R395" s="38"/>
      <c r="AMI395"/>
      <c r="AMJ395"/>
    </row>
    <row r="396" spans="2:1024" s="36" customFormat="1" x14ac:dyDescent="0.25">
      <c r="B396" s="5"/>
      <c r="C396" s="6"/>
      <c r="D396" s="5"/>
      <c r="E396" s="7"/>
      <c r="F396" s="8"/>
      <c r="G396" s="9"/>
      <c r="H396" s="10"/>
      <c r="I396" s="70"/>
      <c r="J396" s="11"/>
      <c r="K396" s="11"/>
      <c r="L396" s="11"/>
      <c r="M396" s="11"/>
      <c r="N396" s="11"/>
      <c r="Q396" s="38"/>
      <c r="R396" s="38"/>
      <c r="AMI396"/>
      <c r="AMJ396"/>
    </row>
    <row r="397" spans="2:1024" s="36" customFormat="1" x14ac:dyDescent="0.25">
      <c r="B397" s="5"/>
      <c r="C397" s="6"/>
      <c r="D397" s="5"/>
      <c r="E397" s="7"/>
      <c r="F397" s="8"/>
      <c r="G397" s="9"/>
      <c r="H397" s="10"/>
      <c r="I397" s="70"/>
      <c r="J397" s="11"/>
      <c r="K397" s="11"/>
      <c r="L397" s="11"/>
      <c r="M397" s="11"/>
      <c r="N397" s="11"/>
      <c r="Q397" s="38"/>
      <c r="R397" s="38"/>
      <c r="AMI397"/>
      <c r="AMJ397"/>
    </row>
    <row r="398" spans="2:1024" s="36" customFormat="1" x14ac:dyDescent="0.25">
      <c r="B398" s="5"/>
      <c r="C398" s="6"/>
      <c r="D398" s="5"/>
      <c r="E398" s="7"/>
      <c r="F398" s="8"/>
      <c r="G398" s="9"/>
      <c r="H398" s="10"/>
      <c r="I398" s="70"/>
      <c r="J398" s="11"/>
      <c r="K398" s="11"/>
      <c r="L398" s="11"/>
      <c r="M398" s="11"/>
      <c r="N398" s="11"/>
      <c r="Q398" s="38"/>
      <c r="R398" s="38"/>
      <c r="AMI398"/>
      <c r="AMJ398"/>
    </row>
    <row r="399" spans="2:1024" s="36" customFormat="1" x14ac:dyDescent="0.25">
      <c r="B399" s="5"/>
      <c r="C399" s="6"/>
      <c r="D399" s="5"/>
      <c r="E399" s="7"/>
      <c r="F399" s="8"/>
      <c r="G399" s="9"/>
      <c r="H399" s="10"/>
      <c r="I399" s="70"/>
      <c r="J399" s="11"/>
      <c r="K399" s="11"/>
      <c r="L399" s="11"/>
      <c r="M399" s="11"/>
      <c r="N399" s="11"/>
      <c r="Q399" s="38"/>
      <c r="R399" s="38"/>
      <c r="AMI399"/>
      <c r="AMJ399"/>
    </row>
    <row r="400" spans="2:1024" s="36" customFormat="1" x14ac:dyDescent="0.25">
      <c r="B400" s="5"/>
      <c r="C400" s="6"/>
      <c r="D400" s="5"/>
      <c r="E400" s="7"/>
      <c r="F400" s="8"/>
      <c r="G400" s="9"/>
      <c r="H400" s="10"/>
      <c r="I400" s="70"/>
      <c r="J400" s="11"/>
      <c r="K400" s="11"/>
      <c r="L400" s="11"/>
      <c r="M400" s="11"/>
      <c r="N400" s="11"/>
      <c r="Q400" s="38"/>
      <c r="R400" s="38"/>
      <c r="AMI400"/>
      <c r="AMJ400"/>
    </row>
    <row r="401" spans="2:1024" s="36" customFormat="1" x14ac:dyDescent="0.25">
      <c r="B401" s="5"/>
      <c r="C401" s="6"/>
      <c r="D401" s="5"/>
      <c r="E401" s="7"/>
      <c r="F401" s="8"/>
      <c r="G401" s="9"/>
      <c r="H401" s="10"/>
      <c r="I401" s="70"/>
      <c r="J401" s="11"/>
      <c r="K401" s="11"/>
      <c r="L401" s="11"/>
      <c r="M401" s="11"/>
      <c r="N401" s="11"/>
      <c r="Q401" s="38"/>
      <c r="R401" s="38"/>
      <c r="AMI401"/>
      <c r="AMJ401"/>
    </row>
    <row r="402" spans="2:1024" s="36" customFormat="1" x14ac:dyDescent="0.25">
      <c r="B402" s="5"/>
      <c r="C402" s="6"/>
      <c r="D402" s="5"/>
      <c r="E402" s="7"/>
      <c r="F402" s="8"/>
      <c r="G402" s="9"/>
      <c r="H402" s="10"/>
      <c r="I402" s="70"/>
      <c r="J402" s="11"/>
      <c r="K402" s="11"/>
      <c r="L402" s="11"/>
      <c r="M402" s="11"/>
      <c r="N402" s="11"/>
      <c r="Q402" s="38"/>
      <c r="R402" s="38"/>
      <c r="AMI402"/>
      <c r="AMJ402"/>
    </row>
    <row r="403" spans="2:1024" s="36" customFormat="1" x14ac:dyDescent="0.25">
      <c r="B403" s="5"/>
      <c r="C403" s="6"/>
      <c r="D403" s="5"/>
      <c r="E403" s="7"/>
      <c r="F403" s="8"/>
      <c r="G403" s="9"/>
      <c r="H403" s="10"/>
      <c r="I403" s="70"/>
      <c r="J403" s="11"/>
      <c r="K403" s="11"/>
      <c r="L403" s="11"/>
      <c r="M403" s="11"/>
      <c r="N403" s="11"/>
      <c r="Q403" s="38"/>
      <c r="R403" s="38"/>
      <c r="AMI403"/>
      <c r="AMJ403"/>
    </row>
    <row r="404" spans="2:1024" s="36" customFormat="1" x14ac:dyDescent="0.25">
      <c r="B404" s="5"/>
      <c r="C404" s="6"/>
      <c r="D404" s="5"/>
      <c r="E404" s="7"/>
      <c r="F404" s="8"/>
      <c r="G404" s="9"/>
      <c r="H404" s="10"/>
      <c r="I404" s="70"/>
      <c r="J404" s="11"/>
      <c r="K404" s="11"/>
      <c r="L404" s="11"/>
      <c r="M404" s="11"/>
      <c r="N404" s="11"/>
      <c r="Q404" s="38"/>
      <c r="R404" s="38"/>
      <c r="AMI404"/>
      <c r="AMJ404"/>
    </row>
    <row r="405" spans="2:1024" s="36" customFormat="1" x14ac:dyDescent="0.25">
      <c r="B405" s="5"/>
      <c r="C405" s="6"/>
      <c r="D405" s="5"/>
      <c r="E405" s="7"/>
      <c r="F405" s="8"/>
      <c r="G405" s="9"/>
      <c r="H405" s="10"/>
      <c r="I405" s="70"/>
      <c r="J405" s="11"/>
      <c r="K405" s="11"/>
      <c r="L405" s="11"/>
      <c r="M405" s="11"/>
      <c r="N405" s="11"/>
      <c r="Q405" s="38"/>
      <c r="R405" s="38"/>
      <c r="AMI405"/>
      <c r="AMJ405"/>
    </row>
    <row r="406" spans="2:1024" s="36" customFormat="1" x14ac:dyDescent="0.25">
      <c r="B406" s="5"/>
      <c r="C406" s="6"/>
      <c r="D406" s="5"/>
      <c r="E406" s="7"/>
      <c r="F406" s="8"/>
      <c r="G406" s="9"/>
      <c r="H406" s="10"/>
      <c r="I406" s="70"/>
      <c r="J406" s="11"/>
      <c r="K406" s="11"/>
      <c r="L406" s="11"/>
      <c r="M406" s="11"/>
      <c r="N406" s="11"/>
      <c r="Q406" s="38"/>
      <c r="R406" s="38"/>
      <c r="AMI406"/>
      <c r="AMJ406"/>
    </row>
    <row r="407" spans="2:1024" s="36" customFormat="1" x14ac:dyDescent="0.25">
      <c r="B407" s="5"/>
      <c r="C407" s="6"/>
      <c r="D407" s="5"/>
      <c r="E407" s="7"/>
      <c r="F407" s="8"/>
      <c r="G407" s="9"/>
      <c r="H407" s="10"/>
      <c r="I407" s="70"/>
      <c r="J407" s="11"/>
      <c r="K407" s="11"/>
      <c r="L407" s="11"/>
      <c r="M407" s="11"/>
      <c r="N407" s="11"/>
      <c r="Q407" s="38"/>
      <c r="R407" s="38"/>
      <c r="AMI407"/>
      <c r="AMJ407"/>
    </row>
    <row r="408" spans="2:1024" s="36" customFormat="1" x14ac:dyDescent="0.25">
      <c r="B408" s="5"/>
      <c r="C408" s="6"/>
      <c r="D408" s="5"/>
      <c r="E408" s="7"/>
      <c r="F408" s="8"/>
      <c r="G408" s="9"/>
      <c r="H408" s="10"/>
      <c r="I408" s="70"/>
      <c r="J408" s="11"/>
      <c r="K408" s="11"/>
      <c r="L408" s="11"/>
      <c r="M408" s="11"/>
      <c r="N408" s="11"/>
      <c r="Q408" s="38"/>
      <c r="R408" s="38"/>
      <c r="AMI408"/>
      <c r="AMJ408"/>
    </row>
    <row r="409" spans="2:1024" s="36" customFormat="1" x14ac:dyDescent="0.25">
      <c r="B409" s="5"/>
      <c r="C409" s="6"/>
      <c r="D409" s="5"/>
      <c r="E409" s="7"/>
      <c r="F409" s="8"/>
      <c r="G409" s="9"/>
      <c r="H409" s="10"/>
      <c r="I409" s="70"/>
      <c r="J409" s="11"/>
      <c r="K409" s="11"/>
      <c r="L409" s="11"/>
      <c r="M409" s="11"/>
      <c r="N409" s="11"/>
      <c r="Q409" s="38"/>
      <c r="R409" s="38"/>
      <c r="AMI409"/>
      <c r="AMJ409"/>
    </row>
    <row r="410" spans="2:1024" s="36" customFormat="1" x14ac:dyDescent="0.25">
      <c r="B410" s="5"/>
      <c r="C410" s="6"/>
      <c r="D410" s="5"/>
      <c r="E410" s="7"/>
      <c r="F410" s="8"/>
      <c r="G410" s="9"/>
      <c r="H410" s="10"/>
      <c r="I410" s="70"/>
      <c r="J410" s="11"/>
      <c r="K410" s="11"/>
      <c r="L410" s="11"/>
      <c r="M410" s="11"/>
      <c r="N410" s="11"/>
      <c r="Q410" s="38"/>
      <c r="R410" s="38"/>
      <c r="AMI410"/>
      <c r="AMJ410"/>
    </row>
    <row r="411" spans="2:1024" s="36" customFormat="1" x14ac:dyDescent="0.25">
      <c r="B411" s="5"/>
      <c r="C411" s="6"/>
      <c r="D411" s="5"/>
      <c r="E411" s="7"/>
      <c r="F411" s="8"/>
      <c r="G411" s="9"/>
      <c r="H411" s="10"/>
      <c r="I411" s="70"/>
      <c r="J411" s="11"/>
      <c r="K411" s="11"/>
      <c r="L411" s="11"/>
      <c r="M411" s="11"/>
      <c r="N411" s="11"/>
      <c r="Q411" s="38"/>
      <c r="R411" s="38"/>
      <c r="AMI411"/>
      <c r="AMJ411"/>
    </row>
    <row r="412" spans="2:1024" s="36" customFormat="1" x14ac:dyDescent="0.25">
      <c r="B412" s="5"/>
      <c r="C412" s="6"/>
      <c r="D412" s="5"/>
      <c r="E412" s="7"/>
      <c r="F412" s="8"/>
      <c r="G412" s="9"/>
      <c r="H412" s="10"/>
      <c r="I412" s="70"/>
      <c r="J412" s="11"/>
      <c r="K412" s="11"/>
      <c r="L412" s="11"/>
      <c r="M412" s="11"/>
      <c r="N412" s="11"/>
      <c r="Q412" s="38"/>
      <c r="R412" s="38"/>
      <c r="AMI412"/>
      <c r="AMJ412"/>
    </row>
    <row r="413" spans="2:1024" s="36" customFormat="1" x14ac:dyDescent="0.25">
      <c r="B413" s="5"/>
      <c r="C413" s="6"/>
      <c r="D413" s="5"/>
      <c r="E413" s="7"/>
      <c r="F413" s="8"/>
      <c r="G413" s="9"/>
      <c r="H413" s="10"/>
      <c r="I413" s="70"/>
      <c r="J413" s="11"/>
      <c r="K413" s="11"/>
      <c r="L413" s="11"/>
      <c r="M413" s="11"/>
      <c r="N413" s="11"/>
      <c r="Q413" s="38"/>
      <c r="R413" s="38"/>
      <c r="AMI413"/>
      <c r="AMJ413"/>
    </row>
    <row r="414" spans="2:1024" s="36" customFormat="1" x14ac:dyDescent="0.25">
      <c r="B414" s="5"/>
      <c r="C414" s="6"/>
      <c r="D414" s="5"/>
      <c r="E414" s="7"/>
      <c r="F414" s="8"/>
      <c r="G414" s="9"/>
      <c r="H414" s="10"/>
      <c r="I414" s="70"/>
      <c r="J414" s="11"/>
      <c r="K414" s="11"/>
      <c r="L414" s="11"/>
      <c r="M414" s="11"/>
      <c r="N414" s="11"/>
      <c r="Q414" s="38"/>
      <c r="R414" s="38"/>
      <c r="AMI414"/>
      <c r="AMJ414"/>
    </row>
    <row r="415" spans="2:1024" s="36" customFormat="1" x14ac:dyDescent="0.25">
      <c r="B415" s="5"/>
      <c r="C415" s="6"/>
      <c r="D415" s="5"/>
      <c r="E415" s="7"/>
      <c r="F415" s="8"/>
      <c r="G415" s="9"/>
      <c r="H415" s="10"/>
      <c r="I415" s="70"/>
      <c r="J415" s="11"/>
      <c r="K415" s="11"/>
      <c r="L415" s="11"/>
      <c r="M415" s="11"/>
      <c r="N415" s="11"/>
      <c r="Q415" s="38"/>
      <c r="R415" s="38"/>
      <c r="AMI415"/>
      <c r="AMJ415"/>
    </row>
    <row r="416" spans="2:1024" s="36" customFormat="1" x14ac:dyDescent="0.25">
      <c r="B416" s="5"/>
      <c r="C416" s="6"/>
      <c r="D416" s="5"/>
      <c r="E416" s="7"/>
      <c r="F416" s="8"/>
      <c r="G416" s="9"/>
      <c r="H416" s="10"/>
      <c r="I416" s="70"/>
      <c r="J416" s="11"/>
      <c r="K416" s="11"/>
      <c r="L416" s="11"/>
      <c r="M416" s="11"/>
      <c r="N416" s="11"/>
      <c r="Q416" s="38"/>
      <c r="R416" s="38"/>
      <c r="AMI416"/>
      <c r="AMJ416"/>
    </row>
    <row r="417" spans="2:1024" s="36" customFormat="1" x14ac:dyDescent="0.25">
      <c r="B417" s="5"/>
      <c r="C417" s="6"/>
      <c r="D417" s="5"/>
      <c r="E417" s="7"/>
      <c r="F417" s="8"/>
      <c r="G417" s="9"/>
      <c r="H417" s="10"/>
      <c r="I417" s="70"/>
      <c r="J417" s="11"/>
      <c r="K417" s="11"/>
      <c r="L417" s="11"/>
      <c r="M417" s="11"/>
      <c r="N417" s="11"/>
      <c r="Q417" s="38"/>
      <c r="R417" s="38"/>
      <c r="AMI417"/>
      <c r="AMJ417"/>
    </row>
    <row r="418" spans="2:1024" s="36" customFormat="1" x14ac:dyDescent="0.25">
      <c r="B418" s="5"/>
      <c r="C418" s="6"/>
      <c r="D418" s="5"/>
      <c r="E418" s="7"/>
      <c r="F418" s="8"/>
      <c r="G418" s="9"/>
      <c r="H418" s="10"/>
      <c r="I418" s="70"/>
      <c r="J418" s="11"/>
      <c r="K418" s="11"/>
      <c r="L418" s="11"/>
      <c r="M418" s="11"/>
      <c r="N418" s="11"/>
      <c r="Q418" s="38"/>
      <c r="R418" s="38"/>
      <c r="AMI418"/>
      <c r="AMJ418"/>
    </row>
    <row r="419" spans="2:1024" s="36" customFormat="1" x14ac:dyDescent="0.25">
      <c r="B419" s="5"/>
      <c r="C419" s="6"/>
      <c r="D419" s="5"/>
      <c r="E419" s="7"/>
      <c r="F419" s="8"/>
      <c r="G419" s="9"/>
      <c r="H419" s="10"/>
      <c r="I419" s="70"/>
      <c r="J419" s="11"/>
      <c r="K419" s="11"/>
      <c r="L419" s="11"/>
      <c r="M419" s="11"/>
      <c r="N419" s="11"/>
      <c r="Q419" s="38"/>
      <c r="R419" s="38"/>
      <c r="AMI419"/>
      <c r="AMJ419"/>
    </row>
    <row r="420" spans="2:1024" s="36" customFormat="1" x14ac:dyDescent="0.25">
      <c r="B420" s="5"/>
      <c r="C420" s="6"/>
      <c r="D420" s="5"/>
      <c r="E420" s="7"/>
      <c r="F420" s="8"/>
      <c r="G420" s="9"/>
      <c r="H420" s="10"/>
      <c r="I420" s="70"/>
      <c r="J420" s="11"/>
      <c r="K420" s="11"/>
      <c r="L420" s="11"/>
      <c r="M420" s="11"/>
      <c r="N420" s="11"/>
      <c r="Q420" s="38"/>
      <c r="R420" s="38"/>
      <c r="AMI420"/>
      <c r="AMJ420"/>
    </row>
    <row r="421" spans="2:1024" s="36" customFormat="1" x14ac:dyDescent="0.25">
      <c r="B421" s="5"/>
      <c r="C421" s="6"/>
      <c r="D421" s="5"/>
      <c r="E421" s="7"/>
      <c r="F421" s="8"/>
      <c r="G421" s="9"/>
      <c r="H421" s="10"/>
      <c r="I421" s="70"/>
      <c r="J421" s="11"/>
      <c r="K421" s="11"/>
      <c r="L421" s="11"/>
      <c r="M421" s="11"/>
      <c r="N421" s="11"/>
      <c r="Q421" s="38"/>
      <c r="R421" s="38"/>
      <c r="AMI421"/>
      <c r="AMJ421"/>
    </row>
    <row r="422" spans="2:1024" s="36" customFormat="1" x14ac:dyDescent="0.25">
      <c r="B422" s="5"/>
      <c r="C422" s="6"/>
      <c r="D422" s="5"/>
      <c r="E422" s="7"/>
      <c r="F422" s="8"/>
      <c r="G422" s="9"/>
      <c r="H422" s="10"/>
      <c r="I422" s="70"/>
      <c r="J422" s="11"/>
      <c r="K422" s="11"/>
      <c r="L422" s="11"/>
      <c r="M422" s="11"/>
      <c r="N422" s="11"/>
      <c r="Q422" s="38"/>
      <c r="R422" s="38"/>
      <c r="AMI422"/>
      <c r="AMJ422"/>
    </row>
    <row r="423" spans="2:1024" s="36" customFormat="1" x14ac:dyDescent="0.25">
      <c r="B423" s="5"/>
      <c r="C423" s="6"/>
      <c r="D423" s="5"/>
      <c r="E423" s="7"/>
      <c r="F423" s="8"/>
      <c r="G423" s="9"/>
      <c r="H423" s="10"/>
      <c r="I423" s="70"/>
      <c r="J423" s="11"/>
      <c r="K423" s="11"/>
      <c r="L423" s="11"/>
      <c r="M423" s="11"/>
      <c r="N423" s="11"/>
      <c r="Q423" s="38"/>
      <c r="R423" s="38"/>
      <c r="AMI423"/>
      <c r="AMJ423"/>
    </row>
    <row r="424" spans="2:1024" s="36" customFormat="1" x14ac:dyDescent="0.25">
      <c r="B424" s="5"/>
      <c r="C424" s="6"/>
      <c r="D424" s="5"/>
      <c r="E424" s="7"/>
      <c r="F424" s="8"/>
      <c r="G424" s="9"/>
      <c r="H424" s="10"/>
      <c r="I424" s="70"/>
      <c r="J424" s="11"/>
      <c r="K424" s="11"/>
      <c r="L424" s="11"/>
      <c r="M424" s="11"/>
      <c r="N424" s="11"/>
      <c r="Q424" s="38"/>
      <c r="R424" s="38"/>
      <c r="AMI424"/>
      <c r="AMJ424"/>
    </row>
    <row r="425" spans="2:1024" s="36" customFormat="1" x14ac:dyDescent="0.25">
      <c r="B425" s="5"/>
      <c r="C425" s="6"/>
      <c r="D425" s="5"/>
      <c r="E425" s="7"/>
      <c r="F425" s="8"/>
      <c r="G425" s="9"/>
      <c r="H425" s="10"/>
      <c r="I425" s="70"/>
      <c r="J425" s="11"/>
      <c r="K425" s="11"/>
      <c r="L425" s="11"/>
      <c r="M425" s="11"/>
      <c r="N425" s="11"/>
      <c r="Q425" s="38"/>
      <c r="R425" s="38"/>
      <c r="AMI425"/>
      <c r="AMJ425"/>
    </row>
    <row r="426" spans="2:1024" s="36" customFormat="1" x14ac:dyDescent="0.25">
      <c r="B426" s="5"/>
      <c r="C426" s="6"/>
      <c r="D426" s="5"/>
      <c r="E426" s="7"/>
      <c r="F426" s="8"/>
      <c r="G426" s="9"/>
      <c r="H426" s="10"/>
      <c r="I426" s="70"/>
      <c r="J426" s="11"/>
      <c r="K426" s="11"/>
      <c r="L426" s="11"/>
      <c r="M426" s="11"/>
      <c r="N426" s="11"/>
      <c r="Q426" s="38"/>
      <c r="R426" s="38"/>
      <c r="AMI426"/>
      <c r="AMJ426"/>
    </row>
    <row r="427" spans="2:1024" s="36" customFormat="1" x14ac:dyDescent="0.25">
      <c r="B427" s="5"/>
      <c r="C427" s="6"/>
      <c r="D427" s="5"/>
      <c r="E427" s="7"/>
      <c r="F427" s="8"/>
      <c r="G427" s="9"/>
      <c r="H427" s="10"/>
      <c r="I427" s="70"/>
      <c r="J427" s="11"/>
      <c r="K427" s="11"/>
      <c r="L427" s="11"/>
      <c r="M427" s="11"/>
      <c r="N427" s="11"/>
      <c r="Q427" s="38"/>
      <c r="R427" s="38"/>
      <c r="AMI427"/>
      <c r="AMJ427"/>
    </row>
    <row r="428" spans="2:1024" s="36" customFormat="1" x14ac:dyDescent="0.25">
      <c r="B428" s="5"/>
      <c r="C428" s="6"/>
      <c r="D428" s="5"/>
      <c r="E428" s="7"/>
      <c r="F428" s="8"/>
      <c r="G428" s="9"/>
      <c r="H428" s="10"/>
      <c r="I428" s="70"/>
      <c r="J428" s="11"/>
      <c r="K428" s="11"/>
      <c r="L428" s="11"/>
      <c r="M428" s="11"/>
      <c r="N428" s="11"/>
      <c r="Q428" s="38"/>
      <c r="R428" s="38"/>
      <c r="AMI428"/>
      <c r="AMJ428"/>
    </row>
    <row r="429" spans="2:1024" s="36" customFormat="1" x14ac:dyDescent="0.25">
      <c r="B429" s="5"/>
      <c r="C429" s="6"/>
      <c r="D429" s="5"/>
      <c r="E429" s="7"/>
      <c r="F429" s="8"/>
      <c r="G429" s="9"/>
      <c r="H429" s="10"/>
      <c r="I429" s="70"/>
      <c r="J429" s="11"/>
      <c r="K429" s="11"/>
      <c r="L429" s="11"/>
      <c r="M429" s="11"/>
      <c r="N429" s="11"/>
      <c r="Q429" s="38"/>
      <c r="R429" s="38"/>
      <c r="AMI429"/>
      <c r="AMJ429"/>
    </row>
    <row r="430" spans="2:1024" s="36" customFormat="1" x14ac:dyDescent="0.25">
      <c r="B430" s="5"/>
      <c r="C430" s="6"/>
      <c r="D430" s="5"/>
      <c r="E430" s="7"/>
      <c r="F430" s="8"/>
      <c r="G430" s="9"/>
      <c r="H430" s="10"/>
      <c r="I430" s="70"/>
      <c r="J430" s="11"/>
      <c r="K430" s="11"/>
      <c r="L430" s="11"/>
      <c r="M430" s="11"/>
      <c r="N430" s="11"/>
      <c r="Q430" s="38"/>
      <c r="R430" s="38"/>
      <c r="AMI430"/>
      <c r="AMJ430"/>
    </row>
    <row r="431" spans="2:1024" s="36" customFormat="1" x14ac:dyDescent="0.25">
      <c r="B431" s="5"/>
      <c r="C431" s="6"/>
      <c r="D431" s="5"/>
      <c r="E431" s="7"/>
      <c r="F431" s="8"/>
      <c r="G431" s="9"/>
      <c r="H431" s="10"/>
      <c r="I431" s="70"/>
      <c r="J431" s="11"/>
      <c r="K431" s="11"/>
      <c r="L431" s="11"/>
      <c r="M431" s="11"/>
      <c r="N431" s="11"/>
      <c r="Q431" s="38"/>
      <c r="R431" s="38"/>
      <c r="AMI431"/>
      <c r="AMJ431"/>
    </row>
    <row r="432" spans="2:1024" s="36" customFormat="1" x14ac:dyDescent="0.25">
      <c r="B432" s="5"/>
      <c r="C432" s="6"/>
      <c r="D432" s="5"/>
      <c r="E432" s="7"/>
      <c r="F432" s="8"/>
      <c r="G432" s="9"/>
      <c r="H432" s="10"/>
      <c r="I432" s="70"/>
      <c r="J432" s="11"/>
      <c r="K432" s="11"/>
      <c r="L432" s="11"/>
      <c r="M432" s="11"/>
      <c r="N432" s="11"/>
      <c r="Q432" s="38"/>
      <c r="R432" s="38"/>
      <c r="AMI432"/>
      <c r="AMJ432"/>
    </row>
    <row r="433" spans="2:1024" s="36" customFormat="1" x14ac:dyDescent="0.25">
      <c r="B433" s="5"/>
      <c r="C433" s="6"/>
      <c r="D433" s="5"/>
      <c r="E433" s="7"/>
      <c r="F433" s="8"/>
      <c r="G433" s="9"/>
      <c r="H433" s="10"/>
      <c r="I433" s="70"/>
      <c r="J433" s="11"/>
      <c r="K433" s="11"/>
      <c r="L433" s="11"/>
      <c r="M433" s="11"/>
      <c r="N433" s="11"/>
      <c r="Q433" s="38"/>
      <c r="R433" s="38"/>
      <c r="AMI433"/>
      <c r="AMJ433"/>
    </row>
    <row r="434" spans="2:1024" s="36" customFormat="1" x14ac:dyDescent="0.25">
      <c r="B434" s="5"/>
      <c r="C434" s="6"/>
      <c r="D434" s="5"/>
      <c r="E434" s="7"/>
      <c r="F434" s="8"/>
      <c r="G434" s="9"/>
      <c r="H434" s="10"/>
      <c r="I434" s="70"/>
      <c r="J434" s="11"/>
      <c r="K434" s="11"/>
      <c r="L434" s="11"/>
      <c r="M434" s="11"/>
      <c r="N434" s="11"/>
      <c r="Q434" s="38"/>
      <c r="R434" s="38"/>
      <c r="AMI434"/>
      <c r="AMJ434"/>
    </row>
    <row r="435" spans="2:1024" s="36" customFormat="1" x14ac:dyDescent="0.25">
      <c r="B435" s="5"/>
      <c r="C435" s="6"/>
      <c r="D435" s="5"/>
      <c r="E435" s="7"/>
      <c r="F435" s="8"/>
      <c r="G435" s="9"/>
      <c r="H435" s="10"/>
      <c r="I435" s="70"/>
      <c r="J435" s="11"/>
      <c r="K435" s="11"/>
      <c r="L435" s="11"/>
      <c r="M435" s="11"/>
      <c r="N435" s="11"/>
      <c r="Q435" s="38"/>
      <c r="R435" s="38"/>
      <c r="AMI435"/>
      <c r="AMJ435"/>
    </row>
    <row r="436" spans="2:1024" s="36" customFormat="1" x14ac:dyDescent="0.25">
      <c r="B436" s="5"/>
      <c r="C436" s="6"/>
      <c r="D436" s="5"/>
      <c r="E436" s="7"/>
      <c r="F436" s="8"/>
      <c r="G436" s="9"/>
      <c r="H436" s="10"/>
      <c r="I436" s="70"/>
      <c r="J436" s="11"/>
      <c r="K436" s="11"/>
      <c r="L436" s="11"/>
      <c r="M436" s="11"/>
      <c r="N436" s="11"/>
      <c r="Q436" s="38"/>
      <c r="R436" s="38"/>
      <c r="AMI436"/>
      <c r="AMJ436"/>
    </row>
    <row r="437" spans="2:1024" s="36" customFormat="1" x14ac:dyDescent="0.25">
      <c r="B437" s="5"/>
      <c r="C437" s="6"/>
      <c r="D437" s="5"/>
      <c r="E437" s="7"/>
      <c r="F437" s="8"/>
      <c r="G437" s="9"/>
      <c r="H437" s="10"/>
      <c r="I437" s="70"/>
      <c r="J437" s="11"/>
      <c r="K437" s="11"/>
      <c r="L437" s="11"/>
      <c r="M437" s="11"/>
      <c r="N437" s="11"/>
      <c r="Q437" s="38"/>
      <c r="R437" s="38"/>
      <c r="AMI437"/>
      <c r="AMJ437"/>
    </row>
    <row r="438" spans="2:1024" s="36" customFormat="1" x14ac:dyDescent="0.25">
      <c r="B438" s="5"/>
      <c r="C438" s="6"/>
      <c r="D438" s="5"/>
      <c r="E438" s="7"/>
      <c r="F438" s="8"/>
      <c r="G438" s="9"/>
      <c r="H438" s="10"/>
      <c r="I438" s="70"/>
      <c r="J438" s="11"/>
      <c r="K438" s="11"/>
      <c r="L438" s="11"/>
      <c r="M438" s="11"/>
      <c r="N438" s="11"/>
      <c r="Q438" s="38"/>
      <c r="R438" s="38"/>
      <c r="AMI438"/>
      <c r="AMJ438"/>
    </row>
    <row r="439" spans="2:1024" s="36" customFormat="1" x14ac:dyDescent="0.25">
      <c r="B439" s="5"/>
      <c r="C439" s="6"/>
      <c r="D439" s="5"/>
      <c r="E439" s="7"/>
      <c r="F439" s="8"/>
      <c r="G439" s="9"/>
      <c r="H439" s="10"/>
      <c r="I439" s="70"/>
      <c r="J439" s="11"/>
      <c r="K439" s="11"/>
      <c r="L439" s="11"/>
      <c r="M439" s="11"/>
      <c r="N439" s="11"/>
      <c r="Q439" s="38"/>
      <c r="R439" s="38"/>
      <c r="AMI439"/>
      <c r="AMJ439"/>
    </row>
    <row r="440" spans="2:1024" s="36" customFormat="1" x14ac:dyDescent="0.25">
      <c r="B440" s="5"/>
      <c r="C440" s="6"/>
      <c r="D440" s="5"/>
      <c r="E440" s="7"/>
      <c r="F440" s="8"/>
      <c r="G440" s="9"/>
      <c r="H440" s="10"/>
      <c r="I440" s="70"/>
      <c r="J440" s="11"/>
      <c r="K440" s="11"/>
      <c r="L440" s="11"/>
      <c r="M440" s="11"/>
      <c r="N440" s="11"/>
      <c r="Q440" s="38"/>
      <c r="R440" s="38"/>
      <c r="AMI440"/>
      <c r="AMJ440"/>
    </row>
    <row r="441" spans="2:1024" s="36" customFormat="1" x14ac:dyDescent="0.25">
      <c r="B441" s="5"/>
      <c r="C441" s="6"/>
      <c r="D441" s="5"/>
      <c r="E441" s="7"/>
      <c r="F441" s="8"/>
      <c r="G441" s="9"/>
      <c r="H441" s="10"/>
      <c r="I441" s="70"/>
      <c r="J441" s="11"/>
      <c r="K441" s="11"/>
      <c r="L441" s="11"/>
      <c r="M441" s="11"/>
      <c r="N441" s="11"/>
      <c r="Q441" s="38"/>
      <c r="R441" s="38"/>
      <c r="AMI441"/>
      <c r="AMJ441"/>
    </row>
    <row r="442" spans="2:1024" s="36" customFormat="1" x14ac:dyDescent="0.25">
      <c r="B442" s="5"/>
      <c r="C442" s="6"/>
      <c r="D442" s="5"/>
      <c r="E442" s="7"/>
      <c r="F442" s="8"/>
      <c r="G442" s="9"/>
      <c r="H442" s="10"/>
      <c r="I442" s="70"/>
      <c r="J442" s="11"/>
      <c r="K442" s="11"/>
      <c r="L442" s="11"/>
      <c r="M442" s="11"/>
      <c r="N442" s="11"/>
      <c r="Q442" s="38"/>
      <c r="R442" s="38"/>
      <c r="AMI442"/>
      <c r="AMJ442"/>
    </row>
    <row r="443" spans="2:1024" s="36" customFormat="1" x14ac:dyDescent="0.25">
      <c r="B443" s="5"/>
      <c r="C443" s="6"/>
      <c r="D443" s="5"/>
      <c r="E443" s="7"/>
      <c r="F443" s="8"/>
      <c r="G443" s="9"/>
      <c r="H443" s="10"/>
      <c r="I443" s="70"/>
      <c r="J443" s="11"/>
      <c r="K443" s="11"/>
      <c r="L443" s="11"/>
      <c r="M443" s="11"/>
      <c r="N443" s="11"/>
      <c r="Q443" s="38"/>
      <c r="R443" s="38"/>
      <c r="AMI443"/>
      <c r="AMJ443"/>
    </row>
    <row r="444" spans="2:1024" s="36" customFormat="1" x14ac:dyDescent="0.25">
      <c r="B444" s="5"/>
      <c r="C444" s="6"/>
      <c r="D444" s="5"/>
      <c r="E444" s="7"/>
      <c r="F444" s="8"/>
      <c r="G444" s="9"/>
      <c r="H444" s="10"/>
      <c r="I444" s="70"/>
      <c r="J444" s="11"/>
      <c r="K444" s="11"/>
      <c r="L444" s="11"/>
      <c r="M444" s="11"/>
      <c r="N444" s="11"/>
      <c r="Q444" s="38"/>
      <c r="R444" s="38"/>
      <c r="AMI444"/>
      <c r="AMJ444"/>
    </row>
    <row r="445" spans="2:1024" s="36" customFormat="1" x14ac:dyDescent="0.25">
      <c r="B445" s="5"/>
      <c r="C445" s="6"/>
      <c r="D445" s="5"/>
      <c r="E445" s="7"/>
      <c r="F445" s="8"/>
      <c r="G445" s="9"/>
      <c r="H445" s="10"/>
      <c r="I445" s="70"/>
      <c r="J445" s="11"/>
      <c r="K445" s="11"/>
      <c r="L445" s="11"/>
      <c r="M445" s="11"/>
      <c r="N445" s="11"/>
      <c r="Q445" s="38"/>
      <c r="R445" s="38"/>
      <c r="AMI445"/>
      <c r="AMJ445"/>
    </row>
    <row r="446" spans="2:1024" s="36" customFormat="1" x14ac:dyDescent="0.25">
      <c r="B446" s="5"/>
      <c r="C446" s="6"/>
      <c r="D446" s="5"/>
      <c r="E446" s="7"/>
      <c r="F446" s="8"/>
      <c r="G446" s="9"/>
      <c r="H446" s="10"/>
      <c r="I446" s="70"/>
      <c r="J446" s="11"/>
      <c r="K446" s="11"/>
      <c r="L446" s="11"/>
      <c r="M446" s="11"/>
      <c r="N446" s="11"/>
      <c r="Q446" s="38"/>
      <c r="R446" s="38"/>
      <c r="AMI446"/>
      <c r="AMJ446"/>
    </row>
    <row r="447" spans="2:1024" s="36" customFormat="1" x14ac:dyDescent="0.25">
      <c r="B447" s="5"/>
      <c r="C447" s="6"/>
      <c r="D447" s="5"/>
      <c r="E447" s="7"/>
      <c r="F447" s="8"/>
      <c r="G447" s="9"/>
      <c r="H447" s="10"/>
      <c r="I447" s="70"/>
      <c r="J447" s="11"/>
      <c r="K447" s="11"/>
      <c r="L447" s="11"/>
      <c r="M447" s="11"/>
      <c r="N447" s="11"/>
      <c r="Q447" s="38"/>
      <c r="R447" s="38"/>
      <c r="AMI447"/>
      <c r="AMJ447"/>
    </row>
    <row r="448" spans="2:1024" s="36" customFormat="1" x14ac:dyDescent="0.25">
      <c r="B448" s="5"/>
      <c r="C448" s="6"/>
      <c r="D448" s="5"/>
      <c r="E448" s="7"/>
      <c r="F448" s="8"/>
      <c r="G448" s="9"/>
      <c r="H448" s="10"/>
      <c r="I448" s="70"/>
      <c r="J448" s="11"/>
      <c r="K448" s="11"/>
      <c r="L448" s="11"/>
      <c r="M448" s="11"/>
      <c r="N448" s="11"/>
      <c r="Q448" s="38"/>
      <c r="R448" s="38"/>
      <c r="AMI448"/>
      <c r="AMJ448"/>
    </row>
    <row r="449" spans="2:1024" s="36" customFormat="1" x14ac:dyDescent="0.25">
      <c r="B449" s="5"/>
      <c r="C449" s="6"/>
      <c r="D449" s="5"/>
      <c r="E449" s="7"/>
      <c r="F449" s="8"/>
      <c r="G449" s="9"/>
      <c r="H449" s="10"/>
      <c r="I449" s="70"/>
      <c r="J449" s="11"/>
      <c r="K449" s="11"/>
      <c r="L449" s="11"/>
      <c r="M449" s="11"/>
      <c r="N449" s="11"/>
      <c r="Q449" s="38"/>
      <c r="R449" s="38"/>
      <c r="AMI449"/>
      <c r="AMJ449"/>
    </row>
    <row r="450" spans="2:1024" s="36" customFormat="1" x14ac:dyDescent="0.25">
      <c r="B450" s="5"/>
      <c r="C450" s="6"/>
      <c r="D450" s="5"/>
      <c r="E450" s="7"/>
      <c r="F450" s="8"/>
      <c r="G450" s="9"/>
      <c r="H450" s="10"/>
      <c r="I450" s="70"/>
      <c r="J450" s="11"/>
      <c r="K450" s="11"/>
      <c r="L450" s="11"/>
      <c r="M450" s="11"/>
      <c r="N450" s="11"/>
      <c r="Q450" s="38"/>
      <c r="R450" s="38"/>
      <c r="AMI450"/>
      <c r="AMJ450"/>
    </row>
    <row r="451" spans="2:1024" s="36" customFormat="1" x14ac:dyDescent="0.25">
      <c r="B451" s="5"/>
      <c r="C451" s="6"/>
      <c r="D451" s="5"/>
      <c r="E451" s="7"/>
      <c r="F451" s="8"/>
      <c r="G451" s="9"/>
      <c r="H451" s="10"/>
      <c r="I451" s="70"/>
      <c r="J451" s="11"/>
      <c r="K451" s="11"/>
      <c r="L451" s="11"/>
      <c r="M451" s="11"/>
      <c r="N451" s="11"/>
      <c r="Q451" s="38"/>
      <c r="R451" s="38"/>
      <c r="AMI451"/>
      <c r="AMJ451"/>
    </row>
    <row r="452" spans="2:1024" s="36" customFormat="1" x14ac:dyDescent="0.25">
      <c r="B452" s="5"/>
      <c r="C452" s="6"/>
      <c r="D452" s="5"/>
      <c r="E452" s="7"/>
      <c r="F452" s="8"/>
      <c r="G452" s="9"/>
      <c r="H452" s="10"/>
      <c r="I452" s="70"/>
      <c r="J452" s="11"/>
      <c r="K452" s="11"/>
      <c r="L452" s="11"/>
      <c r="M452" s="11"/>
      <c r="N452" s="11"/>
      <c r="Q452" s="38"/>
      <c r="R452" s="38"/>
      <c r="AMI452"/>
      <c r="AMJ452"/>
    </row>
    <row r="453" spans="2:1024" s="36" customFormat="1" x14ac:dyDescent="0.25">
      <c r="B453" s="5"/>
      <c r="C453" s="6"/>
      <c r="D453" s="5"/>
      <c r="E453" s="7"/>
      <c r="F453" s="8"/>
      <c r="G453" s="9"/>
      <c r="H453" s="10"/>
      <c r="I453" s="70"/>
      <c r="J453" s="11"/>
      <c r="K453" s="11"/>
      <c r="L453" s="11"/>
      <c r="M453" s="11"/>
      <c r="N453" s="11"/>
      <c r="Q453" s="38"/>
      <c r="R453" s="38"/>
      <c r="AMI453"/>
      <c r="AMJ453"/>
    </row>
    <row r="454" spans="2:1024" s="36" customFormat="1" x14ac:dyDescent="0.25">
      <c r="B454" s="5"/>
      <c r="C454" s="6"/>
      <c r="D454" s="5"/>
      <c r="E454" s="7"/>
      <c r="F454" s="8"/>
      <c r="G454" s="9"/>
      <c r="H454" s="10"/>
      <c r="I454" s="70"/>
      <c r="J454" s="11"/>
      <c r="K454" s="11"/>
      <c r="L454" s="11"/>
      <c r="M454" s="11"/>
      <c r="N454" s="11"/>
      <c r="Q454" s="38"/>
      <c r="R454" s="38"/>
      <c r="AMI454"/>
      <c r="AMJ454"/>
    </row>
    <row r="455" spans="2:1024" s="36" customFormat="1" x14ac:dyDescent="0.25">
      <c r="B455" s="5"/>
      <c r="C455" s="6"/>
      <c r="D455" s="5"/>
      <c r="E455" s="7"/>
      <c r="F455" s="8"/>
      <c r="G455" s="9"/>
      <c r="H455" s="10"/>
      <c r="I455" s="70"/>
      <c r="J455" s="11"/>
      <c r="K455" s="11"/>
      <c r="L455" s="11"/>
      <c r="M455" s="11"/>
      <c r="N455" s="11"/>
      <c r="Q455" s="38"/>
      <c r="R455" s="38"/>
      <c r="AMI455"/>
      <c r="AMJ455"/>
    </row>
    <row r="456" spans="2:1024" s="36" customFormat="1" x14ac:dyDescent="0.25">
      <c r="B456" s="5"/>
      <c r="C456" s="6"/>
      <c r="D456" s="5"/>
      <c r="E456" s="7"/>
      <c r="F456" s="8"/>
      <c r="G456" s="9"/>
      <c r="H456" s="10"/>
      <c r="I456" s="70"/>
      <c r="J456" s="11"/>
      <c r="K456" s="11"/>
      <c r="L456" s="11"/>
      <c r="M456" s="11"/>
      <c r="N456" s="11"/>
      <c r="Q456" s="38"/>
      <c r="R456" s="38"/>
      <c r="AMI456"/>
      <c r="AMJ456"/>
    </row>
    <row r="457" spans="2:1024" s="36" customFormat="1" x14ac:dyDescent="0.25">
      <c r="B457" s="5"/>
      <c r="C457" s="6"/>
      <c r="D457" s="5"/>
      <c r="E457" s="7"/>
      <c r="F457" s="8"/>
      <c r="G457" s="9"/>
      <c r="H457" s="10"/>
      <c r="I457" s="70"/>
      <c r="J457" s="11"/>
      <c r="K457" s="11"/>
      <c r="L457" s="11"/>
      <c r="M457" s="11"/>
      <c r="N457" s="11"/>
      <c r="Q457" s="38"/>
      <c r="R457" s="38"/>
      <c r="AMI457"/>
      <c r="AMJ457"/>
    </row>
    <row r="458" spans="2:1024" s="36" customFormat="1" x14ac:dyDescent="0.25">
      <c r="B458" s="5"/>
      <c r="C458" s="6"/>
      <c r="D458" s="5"/>
      <c r="E458" s="7"/>
      <c r="F458" s="8"/>
      <c r="G458" s="9"/>
      <c r="H458" s="10"/>
      <c r="I458" s="70"/>
      <c r="J458" s="11"/>
      <c r="K458" s="11"/>
      <c r="L458" s="11"/>
      <c r="M458" s="11"/>
      <c r="N458" s="11"/>
      <c r="Q458" s="38"/>
      <c r="R458" s="38"/>
      <c r="AMI458"/>
      <c r="AMJ458"/>
    </row>
    <row r="459" spans="2:1024" s="36" customFormat="1" x14ac:dyDescent="0.25">
      <c r="B459" s="5"/>
      <c r="C459" s="6"/>
      <c r="D459" s="5"/>
      <c r="E459" s="7"/>
      <c r="F459" s="8"/>
      <c r="G459" s="9"/>
      <c r="H459" s="10"/>
      <c r="I459" s="70"/>
      <c r="J459" s="11"/>
      <c r="K459" s="11"/>
      <c r="L459" s="11"/>
      <c r="M459" s="11"/>
      <c r="N459" s="11"/>
      <c r="Q459" s="38"/>
      <c r="R459" s="38"/>
      <c r="AMI459"/>
      <c r="AMJ459"/>
    </row>
    <row r="460" spans="2:1024" s="36" customFormat="1" x14ac:dyDescent="0.25">
      <c r="B460" s="5"/>
      <c r="C460" s="6"/>
      <c r="D460" s="5"/>
      <c r="E460" s="7"/>
      <c r="F460" s="8"/>
      <c r="G460" s="9"/>
      <c r="H460" s="10"/>
      <c r="I460" s="70"/>
      <c r="J460" s="11"/>
      <c r="K460" s="11"/>
      <c r="L460" s="11"/>
      <c r="M460" s="11"/>
      <c r="N460" s="11"/>
      <c r="Q460" s="38"/>
      <c r="R460" s="38"/>
      <c r="AMI460"/>
      <c r="AMJ460"/>
    </row>
    <row r="461" spans="2:1024" s="36" customFormat="1" x14ac:dyDescent="0.25">
      <c r="B461" s="5"/>
      <c r="C461" s="6"/>
      <c r="D461" s="5"/>
      <c r="E461" s="7"/>
      <c r="F461" s="8"/>
      <c r="G461" s="9"/>
      <c r="H461" s="10"/>
      <c r="I461" s="70"/>
      <c r="J461" s="11"/>
      <c r="K461" s="11"/>
      <c r="L461" s="11"/>
      <c r="M461" s="11"/>
      <c r="N461" s="11"/>
      <c r="Q461" s="38"/>
      <c r="R461" s="38"/>
      <c r="AMI461"/>
      <c r="AMJ461"/>
    </row>
    <row r="462" spans="2:1024" s="36" customFormat="1" x14ac:dyDescent="0.25">
      <c r="B462" s="5"/>
      <c r="C462" s="6"/>
      <c r="D462" s="5"/>
      <c r="E462" s="7"/>
      <c r="F462" s="8"/>
      <c r="G462" s="9"/>
      <c r="H462" s="10"/>
      <c r="I462" s="70"/>
      <c r="J462" s="11"/>
      <c r="K462" s="11"/>
      <c r="L462" s="11"/>
      <c r="M462" s="11"/>
      <c r="N462" s="11"/>
      <c r="Q462" s="38"/>
      <c r="R462" s="38"/>
      <c r="AMI462"/>
      <c r="AMJ462"/>
    </row>
    <row r="463" spans="2:1024" s="36" customFormat="1" x14ac:dyDescent="0.25">
      <c r="B463" s="5"/>
      <c r="C463" s="6"/>
      <c r="D463" s="5"/>
      <c r="E463" s="7"/>
      <c r="F463" s="8"/>
      <c r="G463" s="9"/>
      <c r="H463" s="10"/>
      <c r="I463" s="70"/>
      <c r="J463" s="11"/>
      <c r="K463" s="11"/>
      <c r="L463" s="11"/>
      <c r="M463" s="11"/>
      <c r="N463" s="11"/>
      <c r="Q463" s="38"/>
      <c r="R463" s="38"/>
      <c r="AMI463"/>
      <c r="AMJ463"/>
    </row>
    <row r="464" spans="2:1024" s="36" customFormat="1" x14ac:dyDescent="0.25">
      <c r="B464" s="5"/>
      <c r="C464" s="6"/>
      <c r="D464" s="5"/>
      <c r="E464" s="7"/>
      <c r="F464" s="8"/>
      <c r="G464" s="9"/>
      <c r="H464" s="10"/>
      <c r="I464" s="70"/>
      <c r="J464" s="11"/>
      <c r="K464" s="11"/>
      <c r="L464" s="11"/>
      <c r="M464" s="11"/>
      <c r="N464" s="11"/>
      <c r="Q464" s="38"/>
      <c r="R464" s="38"/>
      <c r="AMI464"/>
      <c r="AMJ464"/>
    </row>
    <row r="465" spans="2:1024" s="36" customFormat="1" x14ac:dyDescent="0.25">
      <c r="B465" s="5"/>
      <c r="C465" s="6"/>
      <c r="D465" s="5"/>
      <c r="E465" s="7"/>
      <c r="F465" s="8"/>
      <c r="G465" s="9"/>
      <c r="H465" s="10"/>
      <c r="I465" s="70"/>
      <c r="J465" s="11"/>
      <c r="K465" s="11"/>
      <c r="L465" s="11"/>
      <c r="M465" s="11"/>
      <c r="N465" s="11"/>
      <c r="Q465" s="38"/>
      <c r="R465" s="38"/>
      <c r="AMI465"/>
      <c r="AMJ465"/>
    </row>
    <row r="466" spans="2:1024" s="36" customFormat="1" x14ac:dyDescent="0.25">
      <c r="B466" s="5"/>
      <c r="C466" s="6"/>
      <c r="D466" s="5"/>
      <c r="E466" s="7"/>
      <c r="F466" s="8"/>
      <c r="G466" s="9"/>
      <c r="H466" s="10"/>
      <c r="I466" s="70"/>
      <c r="J466" s="11"/>
      <c r="K466" s="11"/>
      <c r="L466" s="11"/>
      <c r="M466" s="11"/>
      <c r="N466" s="11"/>
      <c r="Q466" s="38"/>
      <c r="R466" s="38"/>
      <c r="AMI466"/>
      <c r="AMJ466"/>
    </row>
    <row r="467" spans="2:1024" s="36" customFormat="1" x14ac:dyDescent="0.25">
      <c r="B467" s="5"/>
      <c r="C467" s="6"/>
      <c r="D467" s="5"/>
      <c r="E467" s="7"/>
      <c r="F467" s="8"/>
      <c r="G467" s="9"/>
      <c r="H467" s="10"/>
      <c r="I467" s="70"/>
      <c r="J467" s="11"/>
      <c r="K467" s="11"/>
      <c r="L467" s="11"/>
      <c r="M467" s="11"/>
      <c r="N467" s="11"/>
      <c r="Q467" s="38"/>
      <c r="R467" s="38"/>
      <c r="AMI467"/>
      <c r="AMJ467"/>
    </row>
    <row r="468" spans="2:1024" s="36" customFormat="1" x14ac:dyDescent="0.25">
      <c r="B468" s="5"/>
      <c r="C468" s="6"/>
      <c r="D468" s="5"/>
      <c r="E468" s="7"/>
      <c r="F468" s="8"/>
      <c r="G468" s="9"/>
      <c r="H468" s="10"/>
      <c r="I468" s="70"/>
      <c r="J468" s="11"/>
      <c r="K468" s="11"/>
      <c r="L468" s="11"/>
      <c r="M468" s="11"/>
      <c r="N468" s="11"/>
      <c r="Q468" s="38"/>
      <c r="R468" s="38"/>
      <c r="AMI468"/>
      <c r="AMJ468"/>
    </row>
    <row r="469" spans="2:1024" s="36" customFormat="1" x14ac:dyDescent="0.25">
      <c r="B469" s="5"/>
      <c r="C469" s="6"/>
      <c r="D469" s="5"/>
      <c r="E469" s="7"/>
      <c r="F469" s="8"/>
      <c r="G469" s="9"/>
      <c r="H469" s="10"/>
      <c r="I469" s="70"/>
      <c r="J469" s="11"/>
      <c r="K469" s="11"/>
      <c r="L469" s="11"/>
      <c r="M469" s="11"/>
      <c r="N469" s="11"/>
      <c r="Q469" s="38"/>
      <c r="R469" s="38"/>
      <c r="AMI469"/>
      <c r="AMJ469"/>
    </row>
    <row r="470" spans="2:1024" s="36" customFormat="1" x14ac:dyDescent="0.25">
      <c r="B470" s="5"/>
      <c r="C470" s="6"/>
      <c r="D470" s="5"/>
      <c r="E470" s="7"/>
      <c r="F470" s="8"/>
      <c r="G470" s="9"/>
      <c r="H470" s="10"/>
      <c r="I470" s="70"/>
      <c r="J470" s="11"/>
      <c r="K470" s="11"/>
      <c r="L470" s="11"/>
      <c r="M470" s="11"/>
      <c r="N470" s="11"/>
      <c r="Q470" s="38"/>
      <c r="R470" s="38"/>
      <c r="AMI470"/>
      <c r="AMJ470"/>
    </row>
    <row r="471" spans="2:1024" s="36" customFormat="1" x14ac:dyDescent="0.25">
      <c r="B471" s="5"/>
      <c r="C471" s="6"/>
      <c r="D471" s="5"/>
      <c r="E471" s="7"/>
      <c r="F471" s="8"/>
      <c r="G471" s="9"/>
      <c r="H471" s="10"/>
      <c r="I471" s="70"/>
      <c r="J471" s="11"/>
      <c r="K471" s="11"/>
      <c r="L471" s="11"/>
      <c r="M471" s="11"/>
      <c r="N471" s="11"/>
      <c r="Q471" s="38"/>
      <c r="R471" s="38"/>
      <c r="AMI471"/>
      <c r="AMJ471"/>
    </row>
    <row r="472" spans="2:1024" s="36" customFormat="1" x14ac:dyDescent="0.25">
      <c r="B472" s="5"/>
      <c r="C472" s="6"/>
      <c r="D472" s="5"/>
      <c r="E472" s="7"/>
      <c r="F472" s="8"/>
      <c r="G472" s="9"/>
      <c r="H472" s="10"/>
      <c r="I472" s="70"/>
      <c r="J472" s="11"/>
      <c r="K472" s="11"/>
      <c r="L472" s="11"/>
      <c r="M472" s="11"/>
      <c r="N472" s="11"/>
      <c r="Q472" s="38"/>
      <c r="R472" s="38"/>
      <c r="AMI472"/>
      <c r="AMJ472"/>
    </row>
    <row r="473" spans="2:1024" s="36" customFormat="1" x14ac:dyDescent="0.25">
      <c r="B473" s="5"/>
      <c r="C473" s="6"/>
      <c r="D473" s="5"/>
      <c r="E473" s="7"/>
      <c r="F473" s="8"/>
      <c r="G473" s="9"/>
      <c r="H473" s="10"/>
      <c r="I473" s="70"/>
      <c r="J473" s="11"/>
      <c r="K473" s="11"/>
      <c r="L473" s="11"/>
      <c r="M473" s="11"/>
      <c r="N473" s="11"/>
      <c r="Q473" s="38"/>
      <c r="R473" s="38"/>
      <c r="AMI473"/>
      <c r="AMJ473"/>
    </row>
    <row r="474" spans="2:1024" s="36" customFormat="1" x14ac:dyDescent="0.25">
      <c r="B474" s="5"/>
      <c r="C474" s="6"/>
      <c r="D474" s="5"/>
      <c r="E474" s="7"/>
      <c r="F474" s="8"/>
      <c r="G474" s="9"/>
      <c r="H474" s="10"/>
      <c r="I474" s="70"/>
      <c r="J474" s="11"/>
      <c r="K474" s="11"/>
      <c r="L474" s="11"/>
      <c r="M474" s="11"/>
      <c r="N474" s="11"/>
      <c r="Q474" s="38"/>
      <c r="R474" s="38"/>
      <c r="AMI474"/>
      <c r="AMJ474"/>
    </row>
    <row r="475" spans="2:1024" s="36" customFormat="1" x14ac:dyDescent="0.25">
      <c r="B475" s="5"/>
      <c r="C475" s="6"/>
      <c r="D475" s="5"/>
      <c r="E475" s="7"/>
      <c r="F475" s="8"/>
      <c r="G475" s="9"/>
      <c r="H475" s="10"/>
      <c r="I475" s="70"/>
      <c r="J475" s="11"/>
      <c r="K475" s="11"/>
      <c r="L475" s="11"/>
      <c r="M475" s="11"/>
      <c r="N475" s="11"/>
      <c r="Q475" s="38"/>
      <c r="R475" s="38"/>
      <c r="AMI475"/>
      <c r="AMJ475"/>
    </row>
    <row r="476" spans="2:1024" s="36" customFormat="1" x14ac:dyDescent="0.25">
      <c r="B476" s="5"/>
      <c r="C476" s="6"/>
      <c r="D476" s="5"/>
      <c r="E476" s="7"/>
      <c r="F476" s="8"/>
      <c r="G476" s="9"/>
      <c r="H476" s="10"/>
      <c r="I476" s="70"/>
      <c r="J476" s="11"/>
      <c r="K476" s="11"/>
      <c r="L476" s="11"/>
      <c r="M476" s="11"/>
      <c r="N476" s="11"/>
      <c r="Q476" s="38"/>
      <c r="R476" s="38"/>
      <c r="AMI476"/>
      <c r="AMJ476"/>
    </row>
    <row r="477" spans="2:1024" s="36" customFormat="1" x14ac:dyDescent="0.25">
      <c r="B477" s="5"/>
      <c r="C477" s="6"/>
      <c r="D477" s="5"/>
      <c r="E477" s="7"/>
      <c r="F477" s="8"/>
      <c r="G477" s="9"/>
      <c r="H477" s="10"/>
      <c r="I477" s="70"/>
      <c r="J477" s="11"/>
      <c r="K477" s="11"/>
      <c r="L477" s="11"/>
      <c r="M477" s="11"/>
      <c r="N477" s="11"/>
      <c r="Q477" s="38"/>
      <c r="R477" s="38"/>
      <c r="AMI477"/>
      <c r="AMJ477"/>
    </row>
    <row r="478" spans="2:1024" s="36" customFormat="1" x14ac:dyDescent="0.25">
      <c r="B478" s="5"/>
      <c r="C478" s="6"/>
      <c r="D478" s="5"/>
      <c r="E478" s="7"/>
      <c r="F478" s="8"/>
      <c r="G478" s="9"/>
      <c r="H478" s="10"/>
      <c r="I478" s="70"/>
      <c r="J478" s="11"/>
      <c r="K478" s="11"/>
      <c r="L478" s="11"/>
      <c r="M478" s="11"/>
      <c r="N478" s="11"/>
      <c r="Q478" s="38"/>
      <c r="R478" s="38"/>
      <c r="AMI478"/>
      <c r="AMJ478"/>
    </row>
    <row r="479" spans="2:1024" s="36" customFormat="1" x14ac:dyDescent="0.25">
      <c r="B479" s="5"/>
      <c r="C479" s="6"/>
      <c r="D479" s="5"/>
      <c r="E479" s="7"/>
      <c r="F479" s="8"/>
      <c r="G479" s="9"/>
      <c r="H479" s="10"/>
      <c r="I479" s="70"/>
      <c r="J479" s="11"/>
      <c r="K479" s="11"/>
      <c r="L479" s="11"/>
      <c r="M479" s="11"/>
      <c r="N479" s="11"/>
      <c r="Q479" s="38"/>
      <c r="R479" s="38"/>
      <c r="AMI479"/>
      <c r="AMJ479"/>
    </row>
    <row r="480" spans="2:1024" s="36" customFormat="1" x14ac:dyDescent="0.25">
      <c r="B480" s="5"/>
      <c r="C480" s="6"/>
      <c r="D480" s="5"/>
      <c r="E480" s="7"/>
      <c r="F480" s="8"/>
      <c r="G480" s="9"/>
      <c r="H480" s="10"/>
      <c r="I480" s="70"/>
      <c r="J480" s="11"/>
      <c r="K480" s="11"/>
      <c r="L480" s="11"/>
      <c r="M480" s="11"/>
      <c r="N480" s="11"/>
      <c r="Q480" s="38"/>
      <c r="R480" s="38"/>
      <c r="AMI480"/>
      <c r="AMJ480"/>
    </row>
    <row r="481" spans="2:1024" s="36" customFormat="1" x14ac:dyDescent="0.25">
      <c r="B481" s="5"/>
      <c r="C481" s="6"/>
      <c r="D481" s="5"/>
      <c r="E481" s="7"/>
      <c r="F481" s="8"/>
      <c r="G481" s="9"/>
      <c r="H481" s="10"/>
      <c r="I481" s="70"/>
      <c r="J481" s="11"/>
      <c r="K481" s="11"/>
      <c r="L481" s="11"/>
      <c r="M481" s="11"/>
      <c r="N481" s="11"/>
      <c r="Q481" s="38"/>
      <c r="R481" s="38"/>
      <c r="AMI481"/>
      <c r="AMJ481"/>
    </row>
    <row r="482" spans="2:1024" s="36" customFormat="1" x14ac:dyDescent="0.25">
      <c r="B482" s="5"/>
      <c r="C482" s="6"/>
      <c r="D482" s="5"/>
      <c r="E482" s="7"/>
      <c r="F482" s="8"/>
      <c r="G482" s="9"/>
      <c r="H482" s="10"/>
      <c r="I482" s="70"/>
      <c r="J482" s="11"/>
      <c r="K482" s="11"/>
      <c r="L482" s="11"/>
      <c r="M482" s="11"/>
      <c r="N482" s="11"/>
      <c r="Q482" s="38"/>
      <c r="R482" s="38"/>
      <c r="AMI482"/>
      <c r="AMJ482"/>
    </row>
    <row r="483" spans="2:1024" s="36" customFormat="1" x14ac:dyDescent="0.25">
      <c r="B483" s="5"/>
      <c r="C483" s="6"/>
      <c r="D483" s="5"/>
      <c r="E483" s="7"/>
      <c r="F483" s="8"/>
      <c r="G483" s="9"/>
      <c r="H483" s="10"/>
      <c r="I483" s="70"/>
      <c r="J483" s="11"/>
      <c r="K483" s="11"/>
      <c r="L483" s="11"/>
      <c r="M483" s="11"/>
      <c r="N483" s="11"/>
      <c r="Q483" s="38"/>
      <c r="R483" s="38"/>
      <c r="AMI483"/>
      <c r="AMJ483"/>
    </row>
    <row r="484" spans="2:1024" s="36" customFormat="1" x14ac:dyDescent="0.25">
      <c r="B484" s="5"/>
      <c r="C484" s="6"/>
      <c r="D484" s="5"/>
      <c r="E484" s="7"/>
      <c r="F484" s="8"/>
      <c r="G484" s="9"/>
      <c r="H484" s="10"/>
      <c r="I484" s="70"/>
      <c r="J484" s="11"/>
      <c r="K484" s="11"/>
      <c r="L484" s="11"/>
      <c r="M484" s="11"/>
      <c r="N484" s="11"/>
      <c r="Q484" s="38"/>
      <c r="R484" s="38"/>
      <c r="AMI484"/>
      <c r="AMJ484"/>
    </row>
    <row r="485" spans="2:1024" s="36" customFormat="1" x14ac:dyDescent="0.25">
      <c r="B485" s="5"/>
      <c r="C485" s="6"/>
      <c r="D485" s="5"/>
      <c r="E485" s="7"/>
      <c r="F485" s="8"/>
      <c r="G485" s="9"/>
      <c r="H485" s="10"/>
      <c r="I485" s="70"/>
      <c r="J485" s="11"/>
      <c r="K485" s="11"/>
      <c r="L485" s="11"/>
      <c r="M485" s="11"/>
      <c r="N485" s="11"/>
      <c r="Q485" s="38"/>
      <c r="R485" s="38"/>
      <c r="AMI485"/>
      <c r="AMJ485"/>
    </row>
    <row r="486" spans="2:1024" s="36" customFormat="1" x14ac:dyDescent="0.25">
      <c r="B486" s="5"/>
      <c r="C486" s="6"/>
      <c r="D486" s="5"/>
      <c r="E486" s="7"/>
      <c r="F486" s="8"/>
      <c r="G486" s="9"/>
      <c r="H486" s="10"/>
      <c r="I486" s="70"/>
      <c r="J486" s="11"/>
      <c r="K486" s="11"/>
      <c r="L486" s="11"/>
      <c r="M486" s="11"/>
      <c r="N486" s="11"/>
      <c r="Q486" s="38"/>
      <c r="R486" s="38"/>
      <c r="AMI486"/>
      <c r="AMJ486"/>
    </row>
    <row r="487" spans="2:1024" s="36" customFormat="1" x14ac:dyDescent="0.25">
      <c r="B487" s="5"/>
      <c r="C487" s="6"/>
      <c r="D487" s="5"/>
      <c r="E487" s="7"/>
      <c r="F487" s="8"/>
      <c r="G487" s="9"/>
      <c r="H487" s="10"/>
      <c r="I487" s="70"/>
      <c r="J487" s="11"/>
      <c r="K487" s="11"/>
      <c r="L487" s="11"/>
      <c r="M487" s="11"/>
      <c r="N487" s="11"/>
      <c r="Q487" s="38"/>
      <c r="R487" s="38"/>
      <c r="AMI487"/>
      <c r="AMJ487"/>
    </row>
    <row r="488" spans="2:1024" s="36" customFormat="1" x14ac:dyDescent="0.25">
      <c r="B488" s="5"/>
      <c r="C488" s="6"/>
      <c r="D488" s="5"/>
      <c r="E488" s="7"/>
      <c r="F488" s="8"/>
      <c r="G488" s="9"/>
      <c r="H488" s="10"/>
      <c r="I488" s="70"/>
      <c r="J488" s="11"/>
      <c r="K488" s="11"/>
      <c r="L488" s="11"/>
      <c r="M488" s="11"/>
      <c r="N488" s="11"/>
      <c r="Q488" s="38"/>
      <c r="R488" s="38"/>
      <c r="AMI488"/>
      <c r="AMJ488"/>
    </row>
    <row r="489" spans="2:1024" s="36" customFormat="1" x14ac:dyDescent="0.25">
      <c r="B489" s="5"/>
      <c r="C489" s="6"/>
      <c r="D489" s="5"/>
      <c r="E489" s="7"/>
      <c r="F489" s="8"/>
      <c r="G489" s="9"/>
      <c r="H489" s="10"/>
      <c r="I489" s="70"/>
      <c r="J489" s="11"/>
      <c r="K489" s="11"/>
      <c r="L489" s="11"/>
      <c r="M489" s="11"/>
      <c r="N489" s="11"/>
      <c r="Q489" s="38"/>
      <c r="R489" s="38"/>
      <c r="AMI489"/>
      <c r="AMJ489"/>
    </row>
    <row r="490" spans="2:1024" s="36" customFormat="1" x14ac:dyDescent="0.25">
      <c r="B490" s="5"/>
      <c r="C490" s="6"/>
      <c r="D490" s="5"/>
      <c r="E490" s="7"/>
      <c r="F490" s="8"/>
      <c r="G490" s="9"/>
      <c r="H490" s="10"/>
      <c r="I490" s="70"/>
      <c r="J490" s="11"/>
      <c r="K490" s="11"/>
      <c r="L490" s="11"/>
      <c r="M490" s="11"/>
      <c r="N490" s="11"/>
      <c r="Q490" s="38"/>
      <c r="R490" s="38"/>
      <c r="AMI490"/>
      <c r="AMJ490"/>
    </row>
    <row r="491" spans="2:1024" s="36" customFormat="1" x14ac:dyDescent="0.25">
      <c r="B491" s="5"/>
      <c r="C491" s="6"/>
      <c r="D491" s="5"/>
      <c r="E491" s="7"/>
      <c r="F491" s="8"/>
      <c r="G491" s="9"/>
      <c r="H491" s="10"/>
      <c r="I491" s="70"/>
      <c r="J491" s="11"/>
      <c r="K491" s="11"/>
      <c r="L491" s="11"/>
      <c r="M491" s="11"/>
      <c r="N491" s="11"/>
      <c r="Q491" s="38"/>
      <c r="R491" s="38"/>
      <c r="AMI491"/>
      <c r="AMJ491"/>
    </row>
    <row r="492" spans="2:1024" s="36" customFormat="1" x14ac:dyDescent="0.25">
      <c r="B492" s="5"/>
      <c r="C492" s="6"/>
      <c r="D492" s="5"/>
      <c r="E492" s="7"/>
      <c r="F492" s="8"/>
      <c r="G492" s="9"/>
      <c r="H492" s="10"/>
      <c r="I492" s="70"/>
      <c r="J492" s="11"/>
      <c r="K492" s="11"/>
      <c r="L492" s="11"/>
      <c r="M492" s="11"/>
      <c r="N492" s="11"/>
      <c r="Q492" s="38"/>
      <c r="R492" s="38"/>
      <c r="AMI492"/>
      <c r="AMJ492"/>
    </row>
    <row r="493" spans="2:1024" s="36" customFormat="1" x14ac:dyDescent="0.25">
      <c r="B493" s="5"/>
      <c r="C493" s="6"/>
      <c r="D493" s="5"/>
      <c r="E493" s="7"/>
      <c r="F493" s="8"/>
      <c r="G493" s="9"/>
      <c r="H493" s="10"/>
      <c r="I493" s="70"/>
      <c r="J493" s="11"/>
      <c r="K493" s="11"/>
      <c r="L493" s="11"/>
      <c r="M493" s="11"/>
      <c r="N493" s="11"/>
      <c r="Q493" s="38"/>
      <c r="R493" s="38"/>
      <c r="AMI493"/>
      <c r="AMJ493"/>
    </row>
    <row r="494" spans="2:1024" s="36" customFormat="1" x14ac:dyDescent="0.25">
      <c r="B494" s="5"/>
      <c r="C494" s="6"/>
      <c r="D494" s="5"/>
      <c r="E494" s="7"/>
      <c r="F494" s="8"/>
      <c r="G494" s="9"/>
      <c r="H494" s="10"/>
      <c r="I494" s="70"/>
      <c r="J494" s="11"/>
      <c r="K494" s="11"/>
      <c r="L494" s="11"/>
      <c r="M494" s="11"/>
      <c r="N494" s="11"/>
      <c r="Q494" s="38"/>
      <c r="R494" s="38"/>
      <c r="AMI494"/>
      <c r="AMJ494"/>
    </row>
    <row r="495" spans="2:1024" s="36" customFormat="1" x14ac:dyDescent="0.25">
      <c r="B495" s="5"/>
      <c r="C495" s="6"/>
      <c r="D495" s="5"/>
      <c r="E495" s="7"/>
      <c r="F495" s="8"/>
      <c r="G495" s="9"/>
      <c r="H495" s="10"/>
      <c r="I495" s="70"/>
      <c r="J495" s="11"/>
      <c r="K495" s="11"/>
      <c r="L495" s="11"/>
      <c r="M495" s="11"/>
      <c r="N495" s="11"/>
      <c r="Q495" s="38"/>
      <c r="R495" s="38"/>
      <c r="AMI495"/>
      <c r="AMJ495"/>
    </row>
    <row r="496" spans="2:1024" s="36" customFormat="1" x14ac:dyDescent="0.25">
      <c r="B496" s="5"/>
      <c r="C496" s="6"/>
      <c r="D496" s="5"/>
      <c r="E496" s="7"/>
      <c r="F496" s="8"/>
      <c r="G496" s="9"/>
      <c r="H496" s="10"/>
      <c r="I496" s="70"/>
      <c r="J496" s="11"/>
      <c r="K496" s="11"/>
      <c r="L496" s="11"/>
      <c r="M496" s="11"/>
      <c r="N496" s="11"/>
      <c r="Q496" s="38"/>
      <c r="R496" s="38"/>
      <c r="AMI496"/>
      <c r="AMJ496"/>
    </row>
    <row r="497" spans="2:1024" s="36" customFormat="1" x14ac:dyDescent="0.25">
      <c r="B497" s="5"/>
      <c r="C497" s="6"/>
      <c r="D497" s="5"/>
      <c r="E497" s="7"/>
      <c r="F497" s="8"/>
      <c r="G497" s="9"/>
      <c r="H497" s="10"/>
      <c r="I497" s="70"/>
      <c r="J497" s="11"/>
      <c r="K497" s="11"/>
      <c r="L497" s="11"/>
      <c r="M497" s="11"/>
      <c r="N497" s="11"/>
      <c r="Q497" s="38"/>
      <c r="R497" s="38"/>
      <c r="AMI497"/>
      <c r="AMJ497"/>
    </row>
    <row r="498" spans="2:1024" s="36" customFormat="1" x14ac:dyDescent="0.25">
      <c r="B498" s="5"/>
      <c r="C498" s="6"/>
      <c r="D498" s="5"/>
      <c r="E498" s="7"/>
      <c r="F498" s="8"/>
      <c r="G498" s="9"/>
      <c r="H498" s="10"/>
      <c r="I498" s="70"/>
      <c r="J498" s="11"/>
      <c r="K498" s="11"/>
      <c r="L498" s="11"/>
      <c r="M498" s="11"/>
      <c r="N498" s="11"/>
      <c r="Q498" s="38"/>
      <c r="R498" s="38"/>
      <c r="AMI498"/>
      <c r="AMJ498"/>
    </row>
    <row r="499" spans="2:1024" s="36" customFormat="1" x14ac:dyDescent="0.25">
      <c r="B499" s="5"/>
      <c r="C499" s="6"/>
      <c r="D499" s="5"/>
      <c r="E499" s="7"/>
      <c r="F499" s="8"/>
      <c r="G499" s="9"/>
      <c r="H499" s="10"/>
      <c r="I499" s="70"/>
      <c r="J499" s="11"/>
      <c r="K499" s="11"/>
      <c r="L499" s="11"/>
      <c r="M499" s="11"/>
      <c r="N499" s="11"/>
      <c r="Q499" s="38"/>
      <c r="R499" s="38"/>
      <c r="AMI499"/>
      <c r="AMJ499"/>
    </row>
    <row r="500" spans="2:1024" s="36" customFormat="1" x14ac:dyDescent="0.25">
      <c r="B500" s="5"/>
      <c r="C500" s="6"/>
      <c r="D500" s="5"/>
      <c r="E500" s="7"/>
      <c r="F500" s="8"/>
      <c r="G500" s="9"/>
      <c r="H500" s="10"/>
      <c r="I500" s="70"/>
      <c r="J500" s="11"/>
      <c r="K500" s="11"/>
      <c r="L500" s="11"/>
      <c r="M500" s="11"/>
      <c r="N500" s="11"/>
      <c r="Q500" s="38"/>
      <c r="R500" s="38"/>
      <c r="AMI500"/>
      <c r="AMJ500"/>
    </row>
    <row r="501" spans="2:1024" s="36" customFormat="1" x14ac:dyDescent="0.25">
      <c r="B501" s="5"/>
      <c r="C501" s="6"/>
      <c r="D501" s="5"/>
      <c r="E501" s="7"/>
      <c r="F501" s="8"/>
      <c r="G501" s="9"/>
      <c r="H501" s="10"/>
      <c r="I501" s="70"/>
      <c r="J501" s="11"/>
      <c r="K501" s="11"/>
      <c r="L501" s="11"/>
      <c r="M501" s="11"/>
      <c r="N501" s="11"/>
      <c r="Q501" s="38"/>
      <c r="R501" s="38"/>
      <c r="AMI501"/>
      <c r="AMJ501"/>
    </row>
    <row r="502" spans="2:1024" s="36" customFormat="1" x14ac:dyDescent="0.25">
      <c r="B502" s="5"/>
      <c r="C502" s="6"/>
      <c r="D502" s="5"/>
      <c r="E502" s="7"/>
      <c r="F502" s="8"/>
      <c r="G502" s="9"/>
      <c r="H502" s="10"/>
      <c r="I502" s="70"/>
      <c r="J502" s="11"/>
      <c r="K502" s="11"/>
      <c r="L502" s="11"/>
      <c r="M502" s="11"/>
      <c r="N502" s="11"/>
      <c r="Q502" s="38"/>
      <c r="R502" s="38"/>
      <c r="AMI502"/>
      <c r="AMJ502"/>
    </row>
    <row r="503" spans="2:1024" s="36" customFormat="1" x14ac:dyDescent="0.25">
      <c r="B503" s="5"/>
      <c r="C503" s="6"/>
      <c r="D503" s="5"/>
      <c r="E503" s="7"/>
      <c r="F503" s="8"/>
      <c r="G503" s="9"/>
      <c r="H503" s="10"/>
      <c r="I503" s="70"/>
      <c r="J503" s="11"/>
      <c r="K503" s="11"/>
      <c r="L503" s="11"/>
      <c r="M503" s="11"/>
      <c r="N503" s="11"/>
      <c r="Q503" s="38"/>
      <c r="R503" s="38"/>
      <c r="AMI503"/>
      <c r="AMJ503"/>
    </row>
    <row r="504" spans="2:1024" s="36" customFormat="1" x14ac:dyDescent="0.25">
      <c r="B504" s="5"/>
      <c r="C504" s="6"/>
      <c r="D504" s="5"/>
      <c r="E504" s="7"/>
      <c r="F504" s="8"/>
      <c r="G504" s="9"/>
      <c r="H504" s="10"/>
      <c r="I504" s="70"/>
      <c r="J504" s="11"/>
      <c r="K504" s="11"/>
      <c r="L504" s="11"/>
      <c r="M504" s="11"/>
      <c r="N504" s="11"/>
      <c r="Q504" s="38"/>
      <c r="R504" s="38"/>
      <c r="AMI504"/>
      <c r="AMJ504"/>
    </row>
    <row r="505" spans="2:1024" s="36" customFormat="1" x14ac:dyDescent="0.25">
      <c r="B505" s="5"/>
      <c r="C505" s="6"/>
      <c r="D505" s="5"/>
      <c r="E505" s="7"/>
      <c r="F505" s="8"/>
      <c r="G505" s="9"/>
      <c r="H505" s="10"/>
      <c r="I505" s="70"/>
      <c r="J505" s="11"/>
      <c r="K505" s="11"/>
      <c r="L505" s="11"/>
      <c r="M505" s="11"/>
      <c r="N505" s="11"/>
      <c r="Q505" s="38"/>
      <c r="R505" s="38"/>
      <c r="AMI505"/>
      <c r="AMJ505"/>
    </row>
    <row r="506" spans="2:1024" s="36" customFormat="1" x14ac:dyDescent="0.25">
      <c r="B506" s="5"/>
      <c r="C506" s="6"/>
      <c r="D506" s="5"/>
      <c r="E506" s="7"/>
      <c r="F506" s="8"/>
      <c r="G506" s="9"/>
      <c r="H506" s="10"/>
      <c r="I506" s="70"/>
      <c r="J506" s="11"/>
      <c r="K506" s="11"/>
      <c r="L506" s="11"/>
      <c r="M506" s="11"/>
      <c r="N506" s="11"/>
      <c r="Q506" s="38"/>
      <c r="R506" s="38"/>
      <c r="AMI506"/>
      <c r="AMJ506"/>
    </row>
    <row r="507" spans="2:1024" s="36" customFormat="1" x14ac:dyDescent="0.25">
      <c r="B507" s="5"/>
      <c r="C507" s="6"/>
      <c r="D507" s="5"/>
      <c r="E507" s="7"/>
      <c r="F507" s="8"/>
      <c r="G507" s="9"/>
      <c r="H507" s="10"/>
      <c r="I507" s="70"/>
      <c r="J507" s="11"/>
      <c r="K507" s="11"/>
      <c r="L507" s="11"/>
      <c r="M507" s="11"/>
      <c r="N507" s="11"/>
      <c r="Q507" s="38"/>
      <c r="R507" s="38"/>
      <c r="AMI507"/>
      <c r="AMJ507"/>
    </row>
    <row r="508" spans="2:1024" s="36" customFormat="1" x14ac:dyDescent="0.25">
      <c r="B508" s="5"/>
      <c r="C508" s="6"/>
      <c r="D508" s="5"/>
      <c r="E508" s="7"/>
      <c r="F508" s="8"/>
      <c r="G508" s="9"/>
      <c r="H508" s="10"/>
      <c r="I508" s="70"/>
      <c r="J508" s="11"/>
      <c r="K508" s="11"/>
      <c r="L508" s="11"/>
      <c r="M508" s="11"/>
      <c r="N508" s="11"/>
      <c r="Q508" s="38"/>
      <c r="R508" s="38"/>
      <c r="AMI508"/>
      <c r="AMJ508"/>
    </row>
    <row r="509" spans="2:1024" s="36" customFormat="1" x14ac:dyDescent="0.25">
      <c r="B509" s="5"/>
      <c r="C509" s="6"/>
      <c r="D509" s="5"/>
      <c r="E509" s="7"/>
      <c r="F509" s="8"/>
      <c r="G509" s="9"/>
      <c r="H509" s="10"/>
      <c r="I509" s="70"/>
      <c r="J509" s="11"/>
      <c r="K509" s="11"/>
      <c r="L509" s="11"/>
      <c r="M509" s="11"/>
      <c r="N509" s="11"/>
      <c r="Q509" s="38"/>
      <c r="R509" s="38"/>
      <c r="AMI509"/>
      <c r="AMJ509"/>
    </row>
    <row r="510" spans="2:1024" s="36" customFormat="1" x14ac:dyDescent="0.25">
      <c r="B510" s="5"/>
      <c r="C510" s="6"/>
      <c r="D510" s="5"/>
      <c r="E510" s="7"/>
      <c r="F510" s="8"/>
      <c r="G510" s="9"/>
      <c r="H510" s="10"/>
      <c r="I510" s="70"/>
      <c r="J510" s="11"/>
      <c r="K510" s="11"/>
      <c r="L510" s="11"/>
      <c r="M510" s="11"/>
      <c r="N510" s="11"/>
      <c r="Q510" s="38"/>
      <c r="R510" s="38"/>
      <c r="AMI510"/>
      <c r="AMJ510"/>
    </row>
    <row r="511" spans="2:1024" s="36" customFormat="1" x14ac:dyDescent="0.25">
      <c r="B511" s="5"/>
      <c r="C511" s="6"/>
      <c r="D511" s="5"/>
      <c r="E511" s="7"/>
      <c r="F511" s="8"/>
      <c r="G511" s="9"/>
      <c r="H511" s="10"/>
      <c r="I511" s="70"/>
      <c r="J511" s="11"/>
      <c r="K511" s="11"/>
      <c r="L511" s="11"/>
      <c r="M511" s="11"/>
      <c r="N511" s="11"/>
      <c r="Q511" s="38"/>
      <c r="R511" s="38"/>
      <c r="AMI511"/>
      <c r="AMJ511"/>
    </row>
    <row r="512" spans="2:1024" s="36" customFormat="1" x14ac:dyDescent="0.25">
      <c r="B512" s="5"/>
      <c r="C512" s="6"/>
      <c r="D512" s="5"/>
      <c r="E512" s="7"/>
      <c r="F512" s="8"/>
      <c r="G512" s="9"/>
      <c r="H512" s="10"/>
      <c r="I512" s="70"/>
      <c r="J512" s="11"/>
      <c r="K512" s="11"/>
      <c r="L512" s="11"/>
      <c r="M512" s="11"/>
      <c r="N512" s="11"/>
      <c r="Q512" s="38"/>
      <c r="R512" s="38"/>
      <c r="AMI512"/>
      <c r="AMJ512"/>
    </row>
    <row r="513" spans="2:1024" s="36" customFormat="1" x14ac:dyDescent="0.25">
      <c r="B513" s="5"/>
      <c r="C513" s="6"/>
      <c r="D513" s="5"/>
      <c r="E513" s="7"/>
      <c r="F513" s="8"/>
      <c r="G513" s="9"/>
      <c r="H513" s="10"/>
      <c r="I513" s="70"/>
      <c r="J513" s="11"/>
      <c r="K513" s="11"/>
      <c r="L513" s="11"/>
      <c r="M513" s="11"/>
      <c r="N513" s="11"/>
      <c r="Q513" s="38"/>
      <c r="R513" s="38"/>
      <c r="AMI513"/>
      <c r="AMJ513"/>
    </row>
    <row r="514" spans="2:1024" s="36" customFormat="1" x14ac:dyDescent="0.25">
      <c r="B514" s="5"/>
      <c r="C514" s="6"/>
      <c r="D514" s="5"/>
      <c r="E514" s="7"/>
      <c r="F514" s="8"/>
      <c r="G514" s="9"/>
      <c r="H514" s="10"/>
      <c r="I514" s="70"/>
      <c r="J514" s="11"/>
      <c r="K514" s="11"/>
      <c r="L514" s="11"/>
      <c r="M514" s="11"/>
      <c r="N514" s="11"/>
      <c r="Q514" s="38"/>
      <c r="R514" s="38"/>
      <c r="AMI514"/>
      <c r="AMJ514"/>
    </row>
    <row r="515" spans="2:1024" s="36" customFormat="1" x14ac:dyDescent="0.25">
      <c r="B515" s="5"/>
      <c r="C515" s="6"/>
      <c r="D515" s="5"/>
      <c r="E515" s="7"/>
      <c r="F515" s="8"/>
      <c r="G515" s="9"/>
      <c r="H515" s="10"/>
      <c r="I515" s="70"/>
      <c r="J515" s="11"/>
      <c r="K515" s="11"/>
      <c r="L515" s="11"/>
      <c r="M515" s="11"/>
      <c r="N515" s="11"/>
      <c r="Q515" s="38"/>
      <c r="R515" s="38"/>
      <c r="AMI515"/>
      <c r="AMJ515"/>
    </row>
    <row r="516" spans="2:1024" s="36" customFormat="1" x14ac:dyDescent="0.25">
      <c r="B516" s="5"/>
      <c r="C516" s="6"/>
      <c r="D516" s="5"/>
      <c r="E516" s="7"/>
      <c r="F516" s="8"/>
      <c r="G516" s="9"/>
      <c r="H516" s="10"/>
      <c r="I516" s="70"/>
      <c r="J516" s="11"/>
      <c r="K516" s="11"/>
      <c r="L516" s="11"/>
      <c r="M516" s="11"/>
      <c r="N516" s="11"/>
      <c r="Q516" s="38"/>
      <c r="R516" s="38"/>
      <c r="AMI516"/>
      <c r="AMJ516"/>
    </row>
    <row r="517" spans="2:1024" s="36" customFormat="1" x14ac:dyDescent="0.25">
      <c r="B517" s="5"/>
      <c r="C517" s="6"/>
      <c r="D517" s="5"/>
      <c r="E517" s="7"/>
      <c r="F517" s="8"/>
      <c r="G517" s="9"/>
      <c r="H517" s="10"/>
      <c r="I517" s="70"/>
      <c r="J517" s="11"/>
      <c r="K517" s="11"/>
      <c r="L517" s="11"/>
      <c r="M517" s="11"/>
      <c r="N517" s="11"/>
      <c r="Q517" s="38"/>
      <c r="R517" s="38"/>
      <c r="AMI517"/>
      <c r="AMJ517"/>
    </row>
    <row r="518" spans="2:1024" s="36" customFormat="1" x14ac:dyDescent="0.25">
      <c r="B518" s="5"/>
      <c r="C518" s="6"/>
      <c r="D518" s="5"/>
      <c r="E518" s="7"/>
      <c r="F518" s="8"/>
      <c r="G518" s="9"/>
      <c r="H518" s="10"/>
      <c r="I518" s="70"/>
      <c r="J518" s="11"/>
      <c r="K518" s="11"/>
      <c r="L518" s="11"/>
      <c r="M518" s="11"/>
      <c r="N518" s="11"/>
      <c r="Q518" s="38"/>
      <c r="R518" s="38"/>
      <c r="AMI518"/>
      <c r="AMJ518"/>
    </row>
    <row r="519" spans="2:1024" s="36" customFormat="1" x14ac:dyDescent="0.25">
      <c r="B519" s="5"/>
      <c r="C519" s="6"/>
      <c r="D519" s="5"/>
      <c r="E519" s="7"/>
      <c r="F519" s="8"/>
      <c r="G519" s="9"/>
      <c r="H519" s="10"/>
      <c r="I519" s="70"/>
      <c r="J519" s="11"/>
      <c r="K519" s="11"/>
      <c r="L519" s="11"/>
      <c r="M519" s="11"/>
      <c r="N519" s="11"/>
      <c r="Q519" s="38"/>
      <c r="R519" s="38"/>
      <c r="AMI519"/>
      <c r="AMJ519"/>
    </row>
    <row r="520" spans="2:1024" s="36" customFormat="1" x14ac:dyDescent="0.25">
      <c r="B520" s="5"/>
      <c r="C520" s="6"/>
      <c r="D520" s="5"/>
      <c r="E520" s="7"/>
      <c r="F520" s="8"/>
      <c r="G520" s="9"/>
      <c r="H520" s="10"/>
      <c r="I520" s="70"/>
      <c r="J520" s="11"/>
      <c r="K520" s="11"/>
      <c r="L520" s="11"/>
      <c r="M520" s="11"/>
      <c r="N520" s="11"/>
      <c r="Q520" s="38"/>
      <c r="R520" s="38"/>
      <c r="AMI520"/>
      <c r="AMJ520"/>
    </row>
    <row r="521" spans="2:1024" s="36" customFormat="1" x14ac:dyDescent="0.25">
      <c r="B521" s="5"/>
      <c r="C521" s="6"/>
      <c r="D521" s="5"/>
      <c r="E521" s="7"/>
      <c r="F521" s="8"/>
      <c r="G521" s="9"/>
      <c r="H521" s="10"/>
      <c r="I521" s="70"/>
      <c r="J521" s="11"/>
      <c r="K521" s="11"/>
      <c r="L521" s="11"/>
      <c r="M521" s="11"/>
      <c r="N521" s="11"/>
      <c r="Q521" s="38"/>
      <c r="R521" s="38"/>
      <c r="AMI521"/>
      <c r="AMJ521"/>
    </row>
    <row r="522" spans="2:1024" s="36" customFormat="1" x14ac:dyDescent="0.25">
      <c r="B522" s="5"/>
      <c r="C522" s="6"/>
      <c r="D522" s="5"/>
      <c r="E522" s="7"/>
      <c r="F522" s="8"/>
      <c r="G522" s="9"/>
      <c r="H522" s="10"/>
      <c r="I522" s="70"/>
      <c r="J522" s="11"/>
      <c r="K522" s="11"/>
      <c r="L522" s="11"/>
      <c r="M522" s="11"/>
      <c r="N522" s="11"/>
      <c r="Q522" s="38"/>
      <c r="R522" s="38"/>
      <c r="AMI522"/>
      <c r="AMJ522"/>
    </row>
    <row r="523" spans="2:1024" s="36" customFormat="1" x14ac:dyDescent="0.25">
      <c r="B523" s="5"/>
      <c r="C523" s="6"/>
      <c r="D523" s="5"/>
      <c r="E523" s="7"/>
      <c r="F523" s="8"/>
      <c r="G523" s="9"/>
      <c r="H523" s="10"/>
      <c r="I523" s="70"/>
      <c r="J523" s="11"/>
      <c r="K523" s="11"/>
      <c r="L523" s="11"/>
      <c r="M523" s="11"/>
      <c r="N523" s="11"/>
      <c r="Q523" s="38"/>
      <c r="R523" s="38"/>
      <c r="AMI523"/>
      <c r="AMJ523"/>
    </row>
    <row r="524" spans="2:1024" s="36" customFormat="1" x14ac:dyDescent="0.25">
      <c r="B524" s="5"/>
      <c r="C524" s="6"/>
      <c r="D524" s="5"/>
      <c r="E524" s="7"/>
      <c r="F524" s="8"/>
      <c r="G524" s="9"/>
      <c r="H524" s="10"/>
      <c r="I524" s="70"/>
      <c r="J524" s="11"/>
      <c r="K524" s="11"/>
      <c r="L524" s="11"/>
      <c r="M524" s="11"/>
      <c r="N524" s="11"/>
      <c r="Q524" s="38"/>
      <c r="R524" s="38"/>
      <c r="AMI524"/>
      <c r="AMJ524"/>
    </row>
    <row r="525" spans="2:1024" s="36" customFormat="1" x14ac:dyDescent="0.25">
      <c r="B525" s="5"/>
      <c r="C525" s="6"/>
      <c r="D525" s="5"/>
      <c r="E525" s="7"/>
      <c r="F525" s="8"/>
      <c r="G525" s="9"/>
      <c r="H525" s="10"/>
      <c r="I525" s="70"/>
      <c r="J525" s="11"/>
      <c r="K525" s="11"/>
      <c r="L525" s="11"/>
      <c r="M525" s="11"/>
      <c r="N525" s="11"/>
      <c r="Q525" s="38"/>
      <c r="R525" s="38"/>
      <c r="AMI525"/>
      <c r="AMJ525"/>
    </row>
    <row r="526" spans="2:1024" s="36" customFormat="1" x14ac:dyDescent="0.25">
      <c r="B526" s="5"/>
      <c r="C526" s="6"/>
      <c r="D526" s="5"/>
      <c r="E526" s="7"/>
      <c r="F526" s="8"/>
      <c r="G526" s="9"/>
      <c r="H526" s="10"/>
      <c r="I526" s="70"/>
      <c r="J526" s="11"/>
      <c r="K526" s="11"/>
      <c r="L526" s="11"/>
      <c r="M526" s="11"/>
      <c r="N526" s="11"/>
      <c r="Q526" s="38"/>
      <c r="R526" s="38"/>
      <c r="AMI526"/>
      <c r="AMJ526"/>
    </row>
    <row r="527" spans="2:1024" s="36" customFormat="1" x14ac:dyDescent="0.25">
      <c r="B527" s="5"/>
      <c r="C527" s="6"/>
      <c r="D527" s="5"/>
      <c r="E527" s="7"/>
      <c r="F527" s="8"/>
      <c r="G527" s="9"/>
      <c r="H527" s="10"/>
      <c r="I527" s="70"/>
      <c r="J527" s="11"/>
      <c r="K527" s="11"/>
      <c r="L527" s="11"/>
      <c r="M527" s="11"/>
      <c r="N527" s="11"/>
      <c r="Q527" s="38"/>
      <c r="R527" s="38"/>
      <c r="AMI527"/>
      <c r="AMJ527"/>
    </row>
    <row r="528" spans="2:1024" s="36" customFormat="1" x14ac:dyDescent="0.25">
      <c r="B528" s="5"/>
      <c r="C528" s="6"/>
      <c r="D528" s="5"/>
      <c r="E528" s="7"/>
      <c r="F528" s="8"/>
      <c r="G528" s="9"/>
      <c r="H528" s="10"/>
      <c r="I528" s="70"/>
      <c r="J528" s="11"/>
      <c r="K528" s="11"/>
      <c r="L528" s="11"/>
      <c r="M528" s="11"/>
      <c r="N528" s="11"/>
      <c r="Q528" s="38"/>
      <c r="R528" s="38"/>
      <c r="AMI528"/>
      <c r="AMJ528"/>
    </row>
    <row r="529" spans="2:1024" s="36" customFormat="1" x14ac:dyDescent="0.25">
      <c r="B529" s="5"/>
      <c r="C529" s="6"/>
      <c r="D529" s="5"/>
      <c r="E529" s="7"/>
      <c r="F529" s="8"/>
      <c r="G529" s="9"/>
      <c r="H529" s="10"/>
      <c r="I529" s="70"/>
      <c r="J529" s="11"/>
      <c r="K529" s="11"/>
      <c r="L529" s="11"/>
      <c r="M529" s="11"/>
      <c r="N529" s="11"/>
      <c r="Q529" s="38"/>
      <c r="R529" s="38"/>
      <c r="AMI529"/>
      <c r="AMJ529"/>
    </row>
    <row r="530" spans="2:1024" s="36" customFormat="1" x14ac:dyDescent="0.25">
      <c r="B530" s="5"/>
      <c r="C530" s="6"/>
      <c r="D530" s="5"/>
      <c r="E530" s="7"/>
      <c r="F530" s="8"/>
      <c r="G530" s="9"/>
      <c r="H530" s="10"/>
      <c r="I530" s="70"/>
      <c r="J530" s="11"/>
      <c r="K530" s="11"/>
      <c r="L530" s="11"/>
      <c r="M530" s="11"/>
      <c r="N530" s="11"/>
      <c r="Q530" s="38"/>
      <c r="R530" s="38"/>
      <c r="AMI530"/>
      <c r="AMJ530"/>
    </row>
    <row r="531" spans="2:1024" s="36" customFormat="1" x14ac:dyDescent="0.25">
      <c r="B531" s="5"/>
      <c r="C531" s="6"/>
      <c r="D531" s="5"/>
      <c r="E531" s="7"/>
      <c r="F531" s="8"/>
      <c r="G531" s="9"/>
      <c r="H531" s="10"/>
      <c r="I531" s="70"/>
      <c r="J531" s="11"/>
      <c r="K531" s="11"/>
      <c r="L531" s="11"/>
      <c r="M531" s="11"/>
      <c r="N531" s="11"/>
      <c r="Q531" s="38"/>
      <c r="R531" s="38"/>
      <c r="AMI531"/>
      <c r="AMJ531"/>
    </row>
    <row r="532" spans="2:1024" s="36" customFormat="1" x14ac:dyDescent="0.25">
      <c r="B532" s="5"/>
      <c r="C532" s="6"/>
      <c r="D532" s="5"/>
      <c r="E532" s="7"/>
      <c r="F532" s="8"/>
      <c r="G532" s="9"/>
      <c r="H532" s="10"/>
      <c r="I532" s="70"/>
      <c r="J532" s="11"/>
      <c r="K532" s="11"/>
      <c r="L532" s="11"/>
      <c r="M532" s="11"/>
      <c r="N532" s="11"/>
      <c r="Q532" s="38"/>
      <c r="R532" s="38"/>
      <c r="AMI532"/>
      <c r="AMJ532"/>
    </row>
    <row r="533" spans="2:1024" s="36" customFormat="1" x14ac:dyDescent="0.25">
      <c r="B533" s="5"/>
      <c r="C533" s="6"/>
      <c r="D533" s="5"/>
      <c r="E533" s="7"/>
      <c r="F533" s="8"/>
      <c r="G533" s="9"/>
      <c r="H533" s="10"/>
      <c r="I533" s="70"/>
      <c r="J533" s="11"/>
      <c r="K533" s="11"/>
      <c r="L533" s="11"/>
      <c r="M533" s="11"/>
      <c r="N533" s="11"/>
      <c r="Q533" s="38"/>
      <c r="R533" s="38"/>
      <c r="AMI533"/>
      <c r="AMJ533"/>
    </row>
    <row r="534" spans="2:1024" s="36" customFormat="1" x14ac:dyDescent="0.25">
      <c r="B534" s="5"/>
      <c r="C534" s="6"/>
      <c r="D534" s="5"/>
      <c r="E534" s="7"/>
      <c r="F534" s="8"/>
      <c r="G534" s="9"/>
      <c r="H534" s="10"/>
      <c r="I534" s="70"/>
      <c r="J534" s="11"/>
      <c r="K534" s="11"/>
      <c r="L534" s="11"/>
      <c r="M534" s="11"/>
      <c r="N534" s="11"/>
      <c r="Q534" s="38"/>
      <c r="R534" s="38"/>
      <c r="AMI534"/>
      <c r="AMJ534"/>
    </row>
    <row r="535" spans="2:1024" s="36" customFormat="1" x14ac:dyDescent="0.25">
      <c r="B535" s="5"/>
      <c r="C535" s="6"/>
      <c r="D535" s="5"/>
      <c r="E535" s="7"/>
      <c r="F535" s="8"/>
      <c r="G535" s="9"/>
      <c r="H535" s="10"/>
      <c r="I535" s="70"/>
      <c r="J535" s="11"/>
      <c r="K535" s="11"/>
      <c r="L535" s="11"/>
      <c r="M535" s="11"/>
      <c r="N535" s="11"/>
      <c r="Q535" s="38"/>
      <c r="R535" s="38"/>
      <c r="AMI535"/>
      <c r="AMJ535"/>
    </row>
    <row r="536" spans="2:1024" s="36" customFormat="1" x14ac:dyDescent="0.25">
      <c r="B536" s="5"/>
      <c r="C536" s="6"/>
      <c r="D536" s="5"/>
      <c r="E536" s="7"/>
      <c r="F536" s="8"/>
      <c r="G536" s="9"/>
      <c r="H536" s="10"/>
      <c r="I536" s="70"/>
      <c r="J536" s="11"/>
      <c r="K536" s="11"/>
      <c r="L536" s="11"/>
      <c r="M536" s="11"/>
      <c r="N536" s="11"/>
      <c r="Q536" s="38"/>
      <c r="R536" s="38"/>
      <c r="AMI536"/>
      <c r="AMJ536"/>
    </row>
    <row r="537" spans="2:1024" s="36" customFormat="1" x14ac:dyDescent="0.25">
      <c r="B537" s="5"/>
      <c r="C537" s="6"/>
      <c r="D537" s="5"/>
      <c r="E537" s="7"/>
      <c r="F537" s="8"/>
      <c r="G537" s="9"/>
      <c r="H537" s="10"/>
      <c r="I537" s="70"/>
      <c r="J537" s="11"/>
      <c r="K537" s="11"/>
      <c r="L537" s="11"/>
      <c r="M537" s="11"/>
      <c r="N537" s="11"/>
      <c r="Q537" s="38"/>
      <c r="R537" s="38"/>
      <c r="AMI537"/>
      <c r="AMJ537"/>
    </row>
    <row r="538" spans="2:1024" s="36" customFormat="1" x14ac:dyDescent="0.25">
      <c r="B538" s="5"/>
      <c r="C538" s="6"/>
      <c r="D538" s="5"/>
      <c r="E538" s="7"/>
      <c r="F538" s="8"/>
      <c r="G538" s="9"/>
      <c r="H538" s="10"/>
      <c r="I538" s="70"/>
      <c r="J538" s="11"/>
      <c r="K538" s="11"/>
      <c r="L538" s="11"/>
      <c r="M538" s="11"/>
      <c r="N538" s="11"/>
      <c r="Q538" s="38"/>
      <c r="R538" s="38"/>
      <c r="AMI538"/>
      <c r="AMJ538"/>
    </row>
    <row r="539" spans="2:1024" s="36" customFormat="1" x14ac:dyDescent="0.25">
      <c r="B539" s="5"/>
      <c r="C539" s="6"/>
      <c r="D539" s="5"/>
      <c r="E539" s="7"/>
      <c r="F539" s="8"/>
      <c r="G539" s="9"/>
      <c r="H539" s="10"/>
      <c r="I539" s="70"/>
      <c r="J539" s="11"/>
      <c r="K539" s="11"/>
      <c r="L539" s="11"/>
      <c r="M539" s="11"/>
      <c r="N539" s="11"/>
      <c r="Q539" s="38"/>
      <c r="R539" s="38"/>
      <c r="AMI539"/>
      <c r="AMJ539"/>
    </row>
    <row r="540" spans="2:1024" s="36" customFormat="1" x14ac:dyDescent="0.25">
      <c r="B540" s="5"/>
      <c r="C540" s="6"/>
      <c r="D540" s="5"/>
      <c r="E540" s="7"/>
      <c r="F540" s="8"/>
      <c r="G540" s="9"/>
      <c r="H540" s="10"/>
      <c r="I540" s="70"/>
      <c r="J540" s="11"/>
      <c r="K540" s="11"/>
      <c r="L540" s="11"/>
      <c r="M540" s="11"/>
      <c r="N540" s="11"/>
      <c r="Q540" s="38"/>
      <c r="R540" s="38"/>
      <c r="AMI540"/>
      <c r="AMJ540"/>
    </row>
    <row r="541" spans="2:1024" s="36" customFormat="1" x14ac:dyDescent="0.25">
      <c r="B541" s="5"/>
      <c r="C541" s="6"/>
      <c r="D541" s="5"/>
      <c r="E541" s="7"/>
      <c r="F541" s="8"/>
      <c r="G541" s="9"/>
      <c r="H541" s="10"/>
      <c r="I541" s="70"/>
      <c r="J541" s="11"/>
      <c r="K541" s="11"/>
      <c r="L541" s="11"/>
      <c r="M541" s="11"/>
      <c r="N541" s="11"/>
      <c r="Q541" s="38"/>
      <c r="R541" s="38"/>
      <c r="AMI541"/>
      <c r="AMJ541"/>
    </row>
    <row r="542" spans="2:1024" s="36" customFormat="1" x14ac:dyDescent="0.25">
      <c r="B542" s="5"/>
      <c r="C542" s="6"/>
      <c r="D542" s="5"/>
      <c r="E542" s="7"/>
      <c r="F542" s="8"/>
      <c r="G542" s="9"/>
      <c r="H542" s="10"/>
      <c r="I542" s="70"/>
      <c r="J542" s="11"/>
      <c r="K542" s="11"/>
      <c r="L542" s="11"/>
      <c r="M542" s="11"/>
      <c r="N542" s="11"/>
      <c r="Q542" s="38"/>
      <c r="R542" s="38"/>
      <c r="AMI542"/>
      <c r="AMJ542"/>
    </row>
    <row r="543" spans="2:1024" s="36" customFormat="1" x14ac:dyDescent="0.25">
      <c r="B543" s="5"/>
      <c r="C543" s="6"/>
      <c r="D543" s="5"/>
      <c r="E543" s="7"/>
      <c r="F543" s="8"/>
      <c r="G543" s="9"/>
      <c r="H543" s="10"/>
      <c r="I543" s="70"/>
      <c r="J543" s="11"/>
      <c r="K543" s="11"/>
      <c r="L543" s="11"/>
      <c r="M543" s="11"/>
      <c r="N543" s="11"/>
      <c r="Q543" s="38"/>
      <c r="R543" s="38"/>
      <c r="AMI543"/>
      <c r="AMJ543"/>
    </row>
    <row r="544" spans="2:1024" s="36" customFormat="1" x14ac:dyDescent="0.25">
      <c r="B544" s="5"/>
      <c r="C544" s="6"/>
      <c r="D544" s="5"/>
      <c r="E544" s="7"/>
      <c r="F544" s="8"/>
      <c r="G544" s="9"/>
      <c r="H544" s="10"/>
      <c r="I544" s="70"/>
      <c r="J544" s="11"/>
      <c r="K544" s="11"/>
      <c r="L544" s="11"/>
      <c r="M544" s="11"/>
      <c r="N544" s="11"/>
      <c r="Q544" s="38"/>
      <c r="R544" s="38"/>
      <c r="AMI544"/>
      <c r="AMJ544"/>
    </row>
    <row r="545" spans="2:1024" s="36" customFormat="1" x14ac:dyDescent="0.25">
      <c r="B545" s="5"/>
      <c r="C545" s="6"/>
      <c r="D545" s="5"/>
      <c r="E545" s="7"/>
      <c r="F545" s="8"/>
      <c r="G545" s="9"/>
      <c r="H545" s="10"/>
      <c r="I545" s="70"/>
      <c r="J545" s="11"/>
      <c r="K545" s="11"/>
      <c r="L545" s="11"/>
      <c r="M545" s="11"/>
      <c r="N545" s="11"/>
      <c r="Q545" s="38"/>
      <c r="R545" s="38"/>
      <c r="AMI545"/>
      <c r="AMJ545"/>
    </row>
    <row r="546" spans="2:1024" s="36" customFormat="1" x14ac:dyDescent="0.25">
      <c r="B546" s="5"/>
      <c r="C546" s="6"/>
      <c r="D546" s="5"/>
      <c r="E546" s="7"/>
      <c r="F546" s="8"/>
      <c r="G546" s="9"/>
      <c r="H546" s="10"/>
      <c r="I546" s="70"/>
      <c r="J546" s="11"/>
      <c r="K546" s="11"/>
      <c r="L546" s="11"/>
      <c r="M546" s="11"/>
      <c r="N546" s="11"/>
      <c r="Q546" s="38"/>
      <c r="R546" s="38"/>
      <c r="AMI546"/>
      <c r="AMJ546"/>
    </row>
    <row r="547" spans="2:1024" s="36" customFormat="1" x14ac:dyDescent="0.25">
      <c r="B547" s="5"/>
      <c r="C547" s="6"/>
      <c r="D547" s="5"/>
      <c r="E547" s="7"/>
      <c r="F547" s="8"/>
      <c r="G547" s="9"/>
      <c r="H547" s="10"/>
      <c r="I547" s="70"/>
      <c r="J547" s="11"/>
      <c r="K547" s="11"/>
      <c r="L547" s="11"/>
      <c r="M547" s="11"/>
      <c r="N547" s="11"/>
      <c r="Q547" s="38"/>
      <c r="R547" s="38"/>
      <c r="AMI547"/>
      <c r="AMJ547"/>
    </row>
    <row r="548" spans="2:1024" s="36" customFormat="1" x14ac:dyDescent="0.25">
      <c r="B548" s="5"/>
      <c r="C548" s="6"/>
      <c r="D548" s="5"/>
      <c r="E548" s="7"/>
      <c r="F548" s="8"/>
      <c r="G548" s="9"/>
      <c r="H548" s="10"/>
      <c r="I548" s="70"/>
      <c r="J548" s="11"/>
      <c r="K548" s="11"/>
      <c r="L548" s="11"/>
      <c r="M548" s="11"/>
      <c r="N548" s="11"/>
      <c r="Q548" s="38"/>
      <c r="R548" s="38"/>
      <c r="AMI548"/>
      <c r="AMJ548"/>
    </row>
    <row r="549" spans="2:1024" s="36" customFormat="1" x14ac:dyDescent="0.25">
      <c r="B549" s="5"/>
      <c r="C549" s="6"/>
      <c r="D549" s="5"/>
      <c r="E549" s="7"/>
      <c r="F549" s="8"/>
      <c r="G549" s="9"/>
      <c r="H549" s="10"/>
      <c r="I549" s="70"/>
      <c r="J549" s="11"/>
      <c r="K549" s="11"/>
      <c r="L549" s="11"/>
      <c r="M549" s="11"/>
      <c r="N549" s="11"/>
      <c r="Q549" s="38"/>
      <c r="R549" s="38"/>
      <c r="AMI549"/>
      <c r="AMJ549"/>
    </row>
    <row r="550" spans="2:1024" s="36" customFormat="1" x14ac:dyDescent="0.25">
      <c r="B550" s="5"/>
      <c r="C550" s="6"/>
      <c r="D550" s="5"/>
      <c r="E550" s="7"/>
      <c r="F550" s="8"/>
      <c r="G550" s="9"/>
      <c r="H550" s="10"/>
      <c r="I550" s="70"/>
      <c r="J550" s="11"/>
      <c r="K550" s="11"/>
      <c r="L550" s="11"/>
      <c r="M550" s="11"/>
      <c r="N550" s="11"/>
      <c r="Q550" s="38"/>
      <c r="R550" s="38"/>
      <c r="AMI550"/>
      <c r="AMJ550"/>
    </row>
    <row r="551" spans="2:1024" s="36" customFormat="1" x14ac:dyDescent="0.25">
      <c r="B551" s="5"/>
      <c r="C551" s="6"/>
      <c r="D551" s="5"/>
      <c r="E551" s="7"/>
      <c r="F551" s="8"/>
      <c r="G551" s="9"/>
      <c r="H551" s="10"/>
      <c r="I551" s="70"/>
      <c r="J551" s="11"/>
      <c r="K551" s="11"/>
      <c r="L551" s="11"/>
      <c r="M551" s="11"/>
      <c r="N551" s="11"/>
      <c r="Q551" s="38"/>
      <c r="R551" s="38"/>
      <c r="AMI551"/>
      <c r="AMJ551"/>
    </row>
    <row r="552" spans="2:1024" s="36" customFormat="1" x14ac:dyDescent="0.25">
      <c r="B552" s="5"/>
      <c r="C552" s="6"/>
      <c r="D552" s="5"/>
      <c r="E552" s="7"/>
      <c r="F552" s="8"/>
      <c r="G552" s="9"/>
      <c r="H552" s="10"/>
      <c r="I552" s="70"/>
      <c r="J552" s="11"/>
      <c r="K552" s="11"/>
      <c r="L552" s="11"/>
      <c r="M552" s="11"/>
      <c r="N552" s="11"/>
      <c r="Q552" s="38"/>
      <c r="R552" s="38"/>
      <c r="AMI552"/>
      <c r="AMJ552"/>
    </row>
    <row r="553" spans="2:1024" s="36" customFormat="1" x14ac:dyDescent="0.25">
      <c r="B553" s="5"/>
      <c r="C553" s="6"/>
      <c r="D553" s="5"/>
      <c r="E553" s="7"/>
      <c r="F553" s="8"/>
      <c r="G553" s="9"/>
      <c r="H553" s="10"/>
      <c r="I553" s="70"/>
      <c r="J553" s="11"/>
      <c r="K553" s="11"/>
      <c r="L553" s="11"/>
      <c r="M553" s="11"/>
      <c r="N553" s="11"/>
      <c r="Q553" s="38"/>
      <c r="R553" s="38"/>
      <c r="AMI553"/>
      <c r="AMJ553"/>
    </row>
    <row r="554" spans="2:1024" s="36" customFormat="1" x14ac:dyDescent="0.25">
      <c r="B554" s="5"/>
      <c r="C554" s="6"/>
      <c r="D554" s="5"/>
      <c r="E554" s="7"/>
      <c r="F554" s="8"/>
      <c r="G554" s="9"/>
      <c r="H554" s="10"/>
      <c r="I554" s="70"/>
      <c r="J554" s="11"/>
      <c r="K554" s="11"/>
      <c r="L554" s="11"/>
      <c r="M554" s="11"/>
      <c r="N554" s="11"/>
      <c r="Q554" s="38"/>
      <c r="R554" s="38"/>
      <c r="AMI554"/>
      <c r="AMJ554"/>
    </row>
    <row r="555" spans="2:1024" s="36" customFormat="1" x14ac:dyDescent="0.25">
      <c r="B555" s="5"/>
      <c r="C555" s="6"/>
      <c r="D555" s="5"/>
      <c r="E555" s="7"/>
      <c r="F555" s="8"/>
      <c r="G555" s="9"/>
      <c r="H555" s="10"/>
      <c r="I555" s="70"/>
      <c r="J555" s="11"/>
      <c r="K555" s="11"/>
      <c r="L555" s="11"/>
      <c r="M555" s="11"/>
      <c r="N555" s="11"/>
      <c r="Q555" s="38"/>
      <c r="R555" s="38"/>
      <c r="AMI555"/>
      <c r="AMJ555"/>
    </row>
    <row r="556" spans="2:1024" s="36" customFormat="1" x14ac:dyDescent="0.25">
      <c r="B556" s="5"/>
      <c r="C556" s="6"/>
      <c r="D556" s="5"/>
      <c r="E556" s="7"/>
      <c r="F556" s="8"/>
      <c r="G556" s="9"/>
      <c r="H556" s="10"/>
      <c r="I556" s="70"/>
      <c r="J556" s="11"/>
      <c r="K556" s="11"/>
      <c r="L556" s="11"/>
      <c r="M556" s="11"/>
      <c r="N556" s="11"/>
      <c r="Q556" s="38"/>
      <c r="R556" s="38"/>
      <c r="AMI556"/>
      <c r="AMJ556"/>
    </row>
    <row r="557" spans="2:1024" s="36" customFormat="1" x14ac:dyDescent="0.25">
      <c r="B557" s="5"/>
      <c r="C557" s="6"/>
      <c r="D557" s="5"/>
      <c r="E557" s="7"/>
      <c r="F557" s="8"/>
      <c r="G557" s="9"/>
      <c r="H557" s="10"/>
      <c r="I557" s="70"/>
      <c r="J557" s="11"/>
      <c r="K557" s="11"/>
      <c r="L557" s="11"/>
      <c r="M557" s="11"/>
      <c r="N557" s="11"/>
      <c r="Q557" s="38"/>
      <c r="R557" s="38"/>
      <c r="AMI557"/>
      <c r="AMJ557"/>
    </row>
    <row r="558" spans="2:1024" s="36" customFormat="1" x14ac:dyDescent="0.25">
      <c r="B558" s="5"/>
      <c r="C558" s="6"/>
      <c r="D558" s="5"/>
      <c r="E558" s="7"/>
      <c r="F558" s="8"/>
      <c r="G558" s="9"/>
      <c r="H558" s="10"/>
      <c r="I558" s="70"/>
      <c r="J558" s="11"/>
      <c r="K558" s="11"/>
      <c r="L558" s="11"/>
      <c r="M558" s="11"/>
      <c r="N558" s="11"/>
      <c r="Q558" s="38"/>
      <c r="R558" s="38"/>
      <c r="AMI558"/>
      <c r="AMJ558"/>
    </row>
    <row r="559" spans="2:1024" s="36" customFormat="1" x14ac:dyDescent="0.25">
      <c r="B559" s="5"/>
      <c r="C559" s="6"/>
      <c r="D559" s="5"/>
      <c r="E559" s="7"/>
      <c r="F559" s="8"/>
      <c r="G559" s="9"/>
      <c r="H559" s="10"/>
      <c r="I559" s="70"/>
      <c r="J559" s="11"/>
      <c r="K559" s="11"/>
      <c r="L559" s="11"/>
      <c r="M559" s="11"/>
      <c r="N559" s="11"/>
      <c r="Q559" s="38"/>
      <c r="R559" s="38"/>
      <c r="AMI559"/>
      <c r="AMJ559"/>
    </row>
    <row r="560" spans="2:1024" s="36" customFormat="1" x14ac:dyDescent="0.25">
      <c r="B560" s="5"/>
      <c r="C560" s="6"/>
      <c r="D560" s="5"/>
      <c r="E560" s="7"/>
      <c r="F560" s="8"/>
      <c r="G560" s="9"/>
      <c r="H560" s="10"/>
      <c r="I560" s="70"/>
      <c r="J560" s="11"/>
      <c r="K560" s="11"/>
      <c r="L560" s="11"/>
      <c r="M560" s="11"/>
      <c r="N560" s="11"/>
      <c r="Q560" s="38"/>
      <c r="R560" s="38"/>
      <c r="AMI560"/>
      <c r="AMJ560"/>
    </row>
    <row r="561" spans="2:1024" s="36" customFormat="1" x14ac:dyDescent="0.25">
      <c r="B561" s="5"/>
      <c r="C561" s="6"/>
      <c r="D561" s="5"/>
      <c r="E561" s="7"/>
      <c r="F561" s="8"/>
      <c r="G561" s="9"/>
      <c r="H561" s="10"/>
      <c r="I561" s="70"/>
      <c r="J561" s="11"/>
      <c r="K561" s="11"/>
      <c r="L561" s="11"/>
      <c r="M561" s="11"/>
      <c r="N561" s="11"/>
      <c r="Q561" s="38"/>
      <c r="R561" s="38"/>
      <c r="AMI561"/>
      <c r="AMJ561"/>
    </row>
    <row r="562" spans="2:1024" s="36" customFormat="1" x14ac:dyDescent="0.25">
      <c r="B562" s="5"/>
      <c r="C562" s="6"/>
      <c r="D562" s="5"/>
      <c r="E562" s="7"/>
      <c r="F562" s="8"/>
      <c r="G562" s="9"/>
      <c r="H562" s="10"/>
      <c r="I562" s="70"/>
      <c r="J562" s="11"/>
      <c r="K562" s="11"/>
      <c r="L562" s="11"/>
      <c r="M562" s="11"/>
      <c r="N562" s="11"/>
      <c r="Q562" s="38"/>
      <c r="R562" s="38"/>
      <c r="AMI562"/>
      <c r="AMJ562"/>
    </row>
    <row r="563" spans="2:1024" s="36" customFormat="1" x14ac:dyDescent="0.25">
      <c r="B563" s="5"/>
      <c r="C563" s="6"/>
      <c r="D563" s="5"/>
      <c r="E563" s="7"/>
      <c r="F563" s="8"/>
      <c r="G563" s="9"/>
      <c r="H563" s="10"/>
      <c r="I563" s="70"/>
      <c r="J563" s="11"/>
      <c r="K563" s="11"/>
      <c r="L563" s="11"/>
      <c r="M563" s="11"/>
      <c r="N563" s="11"/>
      <c r="Q563" s="38"/>
      <c r="R563" s="38"/>
      <c r="AMI563"/>
      <c r="AMJ563"/>
    </row>
    <row r="564" spans="2:1024" s="36" customFormat="1" x14ac:dyDescent="0.25">
      <c r="B564" s="5"/>
      <c r="C564" s="6"/>
      <c r="D564" s="5"/>
      <c r="E564" s="7"/>
      <c r="F564" s="8"/>
      <c r="G564" s="9"/>
      <c r="H564" s="10"/>
      <c r="I564" s="70"/>
      <c r="J564" s="11"/>
      <c r="K564" s="11"/>
      <c r="L564" s="11"/>
      <c r="M564" s="11"/>
      <c r="N564" s="11"/>
      <c r="Q564" s="38"/>
      <c r="R564" s="38"/>
      <c r="AMI564"/>
      <c r="AMJ564"/>
    </row>
    <row r="565" spans="2:1024" s="36" customFormat="1" x14ac:dyDescent="0.25">
      <c r="B565" s="5"/>
      <c r="C565" s="6"/>
      <c r="D565" s="5"/>
      <c r="E565" s="7"/>
      <c r="F565" s="8"/>
      <c r="G565" s="9"/>
      <c r="H565" s="10"/>
      <c r="I565" s="70"/>
      <c r="J565" s="11"/>
      <c r="K565" s="11"/>
      <c r="L565" s="11"/>
      <c r="M565" s="11"/>
      <c r="N565" s="11"/>
      <c r="Q565" s="38"/>
      <c r="R565" s="38"/>
      <c r="AMI565"/>
      <c r="AMJ565"/>
    </row>
    <row r="566" spans="2:1024" s="36" customFormat="1" x14ac:dyDescent="0.25">
      <c r="B566" s="5"/>
      <c r="C566" s="6"/>
      <c r="D566" s="5"/>
      <c r="E566" s="7"/>
      <c r="F566" s="8"/>
      <c r="G566" s="9"/>
      <c r="H566" s="10"/>
      <c r="I566" s="70"/>
      <c r="J566" s="11"/>
      <c r="K566" s="11"/>
      <c r="L566" s="11"/>
      <c r="M566" s="11"/>
      <c r="N566" s="11"/>
      <c r="Q566" s="38"/>
      <c r="R566" s="38"/>
      <c r="AMI566"/>
      <c r="AMJ566"/>
    </row>
    <row r="567" spans="2:1024" s="36" customFormat="1" x14ac:dyDescent="0.25">
      <c r="B567" s="5"/>
      <c r="C567" s="6"/>
      <c r="D567" s="5"/>
      <c r="E567" s="7"/>
      <c r="F567" s="8"/>
      <c r="G567" s="9"/>
      <c r="H567" s="10"/>
      <c r="I567" s="70"/>
      <c r="J567" s="11"/>
      <c r="K567" s="11"/>
      <c r="L567" s="11"/>
      <c r="M567" s="11"/>
      <c r="N567" s="11"/>
      <c r="Q567" s="38"/>
      <c r="R567" s="38"/>
      <c r="AMI567"/>
      <c r="AMJ567"/>
    </row>
    <row r="568" spans="2:1024" s="36" customFormat="1" x14ac:dyDescent="0.25">
      <c r="B568" s="5"/>
      <c r="C568" s="6"/>
      <c r="D568" s="5"/>
      <c r="E568" s="7"/>
      <c r="F568" s="8"/>
      <c r="G568" s="9"/>
      <c r="H568" s="10"/>
      <c r="I568" s="70"/>
      <c r="J568" s="11"/>
      <c r="K568" s="11"/>
      <c r="L568" s="11"/>
      <c r="M568" s="11"/>
      <c r="N568" s="11"/>
      <c r="Q568" s="38"/>
      <c r="R568" s="38"/>
      <c r="AMI568"/>
      <c r="AMJ568"/>
    </row>
    <row r="569" spans="2:1024" s="36" customFormat="1" x14ac:dyDescent="0.25">
      <c r="B569" s="5"/>
      <c r="C569" s="6"/>
      <c r="D569" s="5"/>
      <c r="E569" s="7"/>
      <c r="F569" s="8"/>
      <c r="G569" s="9"/>
      <c r="H569" s="10"/>
      <c r="I569" s="70"/>
      <c r="J569" s="11"/>
      <c r="K569" s="11"/>
      <c r="L569" s="11"/>
      <c r="M569" s="11"/>
      <c r="N569" s="11"/>
      <c r="Q569" s="38"/>
      <c r="R569" s="38"/>
      <c r="AMI569"/>
      <c r="AMJ569"/>
    </row>
    <row r="570" spans="2:1024" s="36" customFormat="1" x14ac:dyDescent="0.25">
      <c r="B570" s="5"/>
      <c r="C570" s="6"/>
      <c r="D570" s="5"/>
      <c r="E570" s="7"/>
      <c r="F570" s="8"/>
      <c r="G570" s="9"/>
      <c r="H570" s="10"/>
      <c r="I570" s="70"/>
      <c r="J570" s="11"/>
      <c r="K570" s="11"/>
      <c r="L570" s="11"/>
      <c r="M570" s="11"/>
      <c r="N570" s="11"/>
      <c r="Q570" s="38"/>
      <c r="R570" s="38"/>
      <c r="AMI570"/>
      <c r="AMJ570"/>
    </row>
    <row r="571" spans="2:1024" s="36" customFormat="1" x14ac:dyDescent="0.25">
      <c r="B571" s="5"/>
      <c r="C571" s="6"/>
      <c r="D571" s="5"/>
      <c r="E571" s="7"/>
      <c r="F571" s="8"/>
      <c r="G571" s="9"/>
      <c r="H571" s="10"/>
      <c r="I571" s="70"/>
      <c r="J571" s="11"/>
      <c r="K571" s="11"/>
      <c r="L571" s="11"/>
      <c r="M571" s="11"/>
      <c r="N571" s="11"/>
      <c r="Q571" s="38"/>
      <c r="R571" s="38"/>
      <c r="AMI571"/>
      <c r="AMJ571"/>
    </row>
    <row r="572" spans="2:1024" s="36" customFormat="1" x14ac:dyDescent="0.25">
      <c r="B572" s="5"/>
      <c r="C572" s="6"/>
      <c r="D572" s="5"/>
      <c r="E572" s="7"/>
      <c r="F572" s="8"/>
      <c r="G572" s="9"/>
      <c r="H572" s="10"/>
      <c r="I572" s="70"/>
      <c r="J572" s="11"/>
      <c r="K572" s="11"/>
      <c r="L572" s="11"/>
      <c r="M572" s="11"/>
      <c r="N572" s="11"/>
      <c r="Q572" s="38"/>
      <c r="R572" s="38"/>
      <c r="AMI572"/>
      <c r="AMJ572"/>
    </row>
    <row r="573" spans="2:1024" s="36" customFormat="1" x14ac:dyDescent="0.25">
      <c r="B573" s="5"/>
      <c r="C573" s="6"/>
      <c r="D573" s="5"/>
      <c r="E573" s="7"/>
      <c r="F573" s="8"/>
      <c r="G573" s="9"/>
      <c r="H573" s="10"/>
      <c r="I573" s="70"/>
      <c r="J573" s="11"/>
      <c r="K573" s="11"/>
      <c r="L573" s="11"/>
      <c r="M573" s="11"/>
      <c r="N573" s="11"/>
      <c r="Q573" s="38"/>
      <c r="R573" s="38"/>
      <c r="AMI573"/>
      <c r="AMJ573"/>
    </row>
    <row r="574" spans="2:1024" s="36" customFormat="1" x14ac:dyDescent="0.25">
      <c r="B574" s="5"/>
      <c r="C574" s="6"/>
      <c r="D574" s="5"/>
      <c r="E574" s="7"/>
      <c r="F574" s="8"/>
      <c r="G574" s="9"/>
      <c r="H574" s="10"/>
      <c r="I574" s="70"/>
      <c r="J574" s="11"/>
      <c r="K574" s="11"/>
      <c r="L574" s="11"/>
      <c r="M574" s="11"/>
      <c r="N574" s="11"/>
      <c r="Q574" s="38"/>
      <c r="R574" s="38"/>
      <c r="AMI574"/>
      <c r="AMJ574"/>
    </row>
    <row r="575" spans="2:1024" s="36" customFormat="1" x14ac:dyDescent="0.25">
      <c r="B575" s="5"/>
      <c r="C575" s="6"/>
      <c r="D575" s="5"/>
      <c r="E575" s="7"/>
      <c r="F575" s="8"/>
      <c r="G575" s="9"/>
      <c r="H575" s="10"/>
      <c r="I575" s="70"/>
      <c r="J575" s="11"/>
      <c r="K575" s="11"/>
      <c r="L575" s="11"/>
      <c r="M575" s="11"/>
      <c r="N575" s="11"/>
      <c r="Q575" s="38"/>
      <c r="R575" s="38"/>
      <c r="AMI575"/>
      <c r="AMJ575"/>
    </row>
    <row r="576" spans="2:1024" s="36" customFormat="1" x14ac:dyDescent="0.25">
      <c r="B576" s="5"/>
      <c r="C576" s="6"/>
      <c r="D576" s="5"/>
      <c r="E576" s="7"/>
      <c r="F576" s="8"/>
      <c r="G576" s="9"/>
      <c r="H576" s="10"/>
      <c r="I576" s="70"/>
      <c r="J576" s="11"/>
      <c r="K576" s="11"/>
      <c r="L576" s="11"/>
      <c r="M576" s="11"/>
      <c r="N576" s="11"/>
      <c r="Q576" s="38"/>
      <c r="R576" s="38"/>
      <c r="AMI576"/>
      <c r="AMJ576"/>
    </row>
    <row r="577" spans="2:1024" s="36" customFormat="1" x14ac:dyDescent="0.25">
      <c r="B577" s="5"/>
      <c r="C577" s="6"/>
      <c r="D577" s="5"/>
      <c r="E577" s="7"/>
      <c r="F577" s="8"/>
      <c r="G577" s="9"/>
      <c r="H577" s="10"/>
      <c r="I577" s="70"/>
      <c r="J577" s="11"/>
      <c r="K577" s="11"/>
      <c r="L577" s="11"/>
      <c r="M577" s="11"/>
      <c r="N577" s="11"/>
      <c r="Q577" s="38"/>
      <c r="R577" s="38"/>
      <c r="AMI577"/>
      <c r="AMJ577"/>
    </row>
    <row r="578" spans="2:1024" s="36" customFormat="1" x14ac:dyDescent="0.25">
      <c r="B578" s="5"/>
      <c r="C578" s="6"/>
      <c r="D578" s="5"/>
      <c r="E578" s="7"/>
      <c r="F578" s="8"/>
      <c r="G578" s="9"/>
      <c r="H578" s="10"/>
      <c r="I578" s="70"/>
      <c r="J578" s="11"/>
      <c r="K578" s="11"/>
      <c r="L578" s="11"/>
      <c r="M578" s="11"/>
      <c r="N578" s="11"/>
      <c r="Q578" s="38"/>
      <c r="R578" s="38"/>
      <c r="AMI578"/>
      <c r="AMJ578"/>
    </row>
    <row r="579" spans="2:1024" s="36" customFormat="1" x14ac:dyDescent="0.25">
      <c r="B579" s="5"/>
      <c r="C579" s="6"/>
      <c r="D579" s="5"/>
      <c r="E579" s="7"/>
      <c r="F579" s="8"/>
      <c r="G579" s="9"/>
      <c r="H579" s="10"/>
      <c r="I579" s="70"/>
      <c r="J579" s="11"/>
      <c r="K579" s="11"/>
      <c r="L579" s="11"/>
      <c r="M579" s="11"/>
      <c r="N579" s="11"/>
      <c r="Q579" s="38"/>
      <c r="R579" s="38"/>
      <c r="AMI579"/>
      <c r="AMJ579"/>
    </row>
    <row r="580" spans="2:1024" s="36" customFormat="1" x14ac:dyDescent="0.25">
      <c r="B580" s="5"/>
      <c r="C580" s="6"/>
      <c r="D580" s="5"/>
      <c r="E580" s="7"/>
      <c r="F580" s="8"/>
      <c r="G580" s="9"/>
      <c r="H580" s="10"/>
      <c r="I580" s="70"/>
      <c r="J580" s="11"/>
      <c r="K580" s="11"/>
      <c r="L580" s="11"/>
      <c r="M580" s="11"/>
      <c r="N580" s="11"/>
      <c r="Q580" s="38"/>
      <c r="R580" s="38"/>
      <c r="AMI580"/>
      <c r="AMJ580"/>
    </row>
    <row r="581" spans="2:1024" s="36" customFormat="1" x14ac:dyDescent="0.25">
      <c r="B581" s="5"/>
      <c r="C581" s="6"/>
      <c r="D581" s="5"/>
      <c r="E581" s="7"/>
      <c r="F581" s="8"/>
      <c r="G581" s="9"/>
      <c r="H581" s="10"/>
      <c r="I581" s="70"/>
      <c r="J581" s="11"/>
      <c r="K581" s="11"/>
      <c r="L581" s="11"/>
      <c r="M581" s="11"/>
      <c r="N581" s="11"/>
      <c r="Q581" s="38"/>
      <c r="R581" s="38"/>
      <c r="AMI581"/>
      <c r="AMJ581"/>
    </row>
    <row r="582" spans="2:1024" s="36" customFormat="1" x14ac:dyDescent="0.25">
      <c r="B582" s="5"/>
      <c r="C582" s="6"/>
      <c r="D582" s="5"/>
      <c r="E582" s="7"/>
      <c r="F582" s="8"/>
      <c r="G582" s="9"/>
      <c r="H582" s="10"/>
      <c r="I582" s="70"/>
      <c r="J582" s="11"/>
      <c r="K582" s="11"/>
      <c r="L582" s="11"/>
      <c r="M582" s="11"/>
      <c r="N582" s="11"/>
      <c r="Q582" s="38"/>
      <c r="R582" s="38"/>
      <c r="AMI582"/>
      <c r="AMJ582"/>
    </row>
    <row r="583" spans="2:1024" s="36" customFormat="1" x14ac:dyDescent="0.25">
      <c r="B583" s="5"/>
      <c r="C583" s="6"/>
      <c r="D583" s="5"/>
      <c r="E583" s="7"/>
      <c r="F583" s="8"/>
      <c r="G583" s="9"/>
      <c r="H583" s="10"/>
      <c r="I583" s="70"/>
      <c r="J583" s="11"/>
      <c r="K583" s="11"/>
      <c r="L583" s="11"/>
      <c r="M583" s="11"/>
      <c r="N583" s="11"/>
      <c r="Q583" s="38"/>
      <c r="R583" s="38"/>
      <c r="AMI583"/>
      <c r="AMJ583"/>
    </row>
    <row r="584" spans="2:1024" s="36" customFormat="1" x14ac:dyDescent="0.25">
      <c r="B584" s="5"/>
      <c r="C584" s="6"/>
      <c r="D584" s="5"/>
      <c r="E584" s="7"/>
      <c r="F584" s="8"/>
      <c r="G584" s="9"/>
      <c r="H584" s="10"/>
      <c r="I584" s="70"/>
      <c r="J584" s="11"/>
      <c r="K584" s="11"/>
      <c r="L584" s="11"/>
      <c r="M584" s="11"/>
      <c r="N584" s="11"/>
      <c r="Q584" s="38"/>
      <c r="R584" s="38"/>
      <c r="AMI584"/>
      <c r="AMJ584"/>
    </row>
    <row r="585" spans="2:1024" s="36" customFormat="1" x14ac:dyDescent="0.25">
      <c r="B585" s="5"/>
      <c r="C585" s="6"/>
      <c r="D585" s="5"/>
      <c r="E585" s="7"/>
      <c r="F585" s="8"/>
      <c r="G585" s="9"/>
      <c r="H585" s="10"/>
      <c r="I585" s="70"/>
      <c r="J585" s="11"/>
      <c r="K585" s="11"/>
      <c r="L585" s="11"/>
      <c r="M585" s="11"/>
      <c r="N585" s="11"/>
      <c r="Q585" s="38"/>
      <c r="R585" s="38"/>
      <c r="AMI585"/>
      <c r="AMJ585"/>
    </row>
    <row r="586" spans="2:1024" s="36" customFormat="1" x14ac:dyDescent="0.25">
      <c r="B586" s="5"/>
      <c r="C586" s="6"/>
      <c r="D586" s="5"/>
      <c r="E586" s="7"/>
      <c r="F586" s="8"/>
      <c r="G586" s="9"/>
      <c r="H586" s="10"/>
      <c r="I586" s="70"/>
      <c r="J586" s="11"/>
      <c r="K586" s="11"/>
      <c r="L586" s="11"/>
      <c r="M586" s="11"/>
      <c r="N586" s="11"/>
      <c r="Q586" s="38"/>
      <c r="R586" s="38"/>
      <c r="AMI586"/>
      <c r="AMJ586"/>
    </row>
    <row r="587" spans="2:1024" s="36" customFormat="1" x14ac:dyDescent="0.25">
      <c r="B587" s="5"/>
      <c r="C587" s="6"/>
      <c r="D587" s="5"/>
      <c r="E587" s="7"/>
      <c r="F587" s="8"/>
      <c r="G587" s="9"/>
      <c r="H587" s="10"/>
      <c r="I587" s="70"/>
      <c r="J587" s="11"/>
      <c r="K587" s="11"/>
      <c r="L587" s="11"/>
      <c r="M587" s="11"/>
      <c r="N587" s="11"/>
      <c r="Q587" s="38"/>
      <c r="R587" s="38"/>
      <c r="AMI587"/>
      <c r="AMJ587"/>
    </row>
    <row r="588" spans="2:1024" s="36" customFormat="1" x14ac:dyDescent="0.25">
      <c r="B588" s="5"/>
      <c r="C588" s="6"/>
      <c r="D588" s="5"/>
      <c r="E588" s="7"/>
      <c r="F588" s="8"/>
      <c r="G588" s="9"/>
      <c r="H588" s="10"/>
      <c r="I588" s="70"/>
      <c r="J588" s="11"/>
      <c r="K588" s="11"/>
      <c r="L588" s="11"/>
      <c r="M588" s="11"/>
      <c r="N588" s="11"/>
      <c r="Q588" s="38"/>
      <c r="R588" s="38"/>
      <c r="AMI588"/>
      <c r="AMJ588"/>
    </row>
    <row r="589" spans="2:1024" s="36" customFormat="1" x14ac:dyDescent="0.25">
      <c r="B589" s="5"/>
      <c r="C589" s="6"/>
      <c r="D589" s="5"/>
      <c r="E589" s="7"/>
      <c r="F589" s="8"/>
      <c r="G589" s="9"/>
      <c r="H589" s="10"/>
      <c r="I589" s="70"/>
      <c r="J589" s="11"/>
      <c r="K589" s="11"/>
      <c r="L589" s="11"/>
      <c r="M589" s="11"/>
      <c r="N589" s="11"/>
      <c r="Q589" s="38"/>
      <c r="R589" s="38"/>
      <c r="AMI589"/>
      <c r="AMJ589"/>
    </row>
    <row r="590" spans="2:1024" s="36" customFormat="1" x14ac:dyDescent="0.25">
      <c r="B590" s="5"/>
      <c r="C590" s="6"/>
      <c r="D590" s="5"/>
      <c r="E590" s="7"/>
      <c r="F590" s="8"/>
      <c r="G590" s="9"/>
      <c r="H590" s="10"/>
      <c r="I590" s="70"/>
      <c r="J590" s="11"/>
      <c r="K590" s="11"/>
      <c r="L590" s="11"/>
      <c r="M590" s="11"/>
      <c r="N590" s="11"/>
      <c r="Q590" s="38"/>
      <c r="R590" s="38"/>
      <c r="AMI590"/>
      <c r="AMJ590"/>
    </row>
    <row r="591" spans="2:1024" s="36" customFormat="1" x14ac:dyDescent="0.25">
      <c r="B591" s="5"/>
      <c r="C591" s="6"/>
      <c r="D591" s="5"/>
      <c r="E591" s="7"/>
      <c r="F591" s="8"/>
      <c r="G591" s="9"/>
      <c r="H591" s="10"/>
      <c r="I591" s="70"/>
      <c r="J591" s="11"/>
      <c r="K591" s="11"/>
      <c r="L591" s="11"/>
      <c r="M591" s="11"/>
      <c r="N591" s="11"/>
      <c r="Q591" s="38"/>
      <c r="R591" s="38"/>
      <c r="AMI591"/>
      <c r="AMJ591"/>
    </row>
    <row r="592" spans="2:1024" s="36" customFormat="1" x14ac:dyDescent="0.25">
      <c r="B592" s="5"/>
      <c r="C592" s="6"/>
      <c r="D592" s="5"/>
      <c r="E592" s="7"/>
      <c r="F592" s="8"/>
      <c r="G592" s="9"/>
      <c r="H592" s="10"/>
      <c r="I592" s="70"/>
      <c r="J592" s="11"/>
      <c r="K592" s="11"/>
      <c r="L592" s="11"/>
      <c r="M592" s="11"/>
      <c r="N592" s="11"/>
      <c r="Q592" s="38"/>
      <c r="R592" s="38"/>
      <c r="AMI592"/>
      <c r="AMJ592"/>
    </row>
    <row r="593" spans="2:1024" s="36" customFormat="1" x14ac:dyDescent="0.25">
      <c r="B593" s="5"/>
      <c r="C593" s="6"/>
      <c r="D593" s="5"/>
      <c r="E593" s="7"/>
      <c r="F593" s="8"/>
      <c r="G593" s="9"/>
      <c r="H593" s="10"/>
      <c r="I593" s="70"/>
      <c r="J593" s="11"/>
      <c r="K593" s="11"/>
      <c r="L593" s="11"/>
      <c r="M593" s="11"/>
      <c r="N593" s="11"/>
      <c r="Q593" s="38"/>
      <c r="R593" s="38"/>
      <c r="AMI593"/>
      <c r="AMJ593"/>
    </row>
    <row r="594" spans="2:1024" s="36" customFormat="1" x14ac:dyDescent="0.25">
      <c r="B594" s="5"/>
      <c r="C594" s="6"/>
      <c r="D594" s="5"/>
      <c r="E594" s="7"/>
      <c r="F594" s="8"/>
      <c r="G594" s="9"/>
      <c r="H594" s="10"/>
      <c r="I594" s="70"/>
      <c r="J594" s="11"/>
      <c r="K594" s="11"/>
      <c r="L594" s="11"/>
      <c r="M594" s="11"/>
      <c r="N594" s="11"/>
      <c r="Q594" s="38"/>
      <c r="R594" s="38"/>
      <c r="AMI594"/>
      <c r="AMJ594"/>
    </row>
    <row r="595" spans="2:1024" s="36" customFormat="1" x14ac:dyDescent="0.25">
      <c r="B595" s="5"/>
      <c r="C595" s="6"/>
      <c r="D595" s="5"/>
      <c r="E595" s="7"/>
      <c r="F595" s="8"/>
      <c r="G595" s="9"/>
      <c r="H595" s="10"/>
      <c r="I595" s="70"/>
      <c r="J595" s="11"/>
      <c r="K595" s="11"/>
      <c r="L595" s="11"/>
      <c r="M595" s="11"/>
      <c r="N595" s="11"/>
      <c r="Q595" s="38"/>
      <c r="R595" s="38"/>
      <c r="AMI595"/>
      <c r="AMJ595"/>
    </row>
    <row r="596" spans="2:1024" s="36" customFormat="1" x14ac:dyDescent="0.25">
      <c r="B596" s="5"/>
      <c r="C596" s="6"/>
      <c r="D596" s="5"/>
      <c r="E596" s="7"/>
      <c r="F596" s="8"/>
      <c r="G596" s="9"/>
      <c r="H596" s="10"/>
      <c r="I596" s="70"/>
      <c r="J596" s="11"/>
      <c r="K596" s="11"/>
      <c r="L596" s="11"/>
      <c r="M596" s="11"/>
      <c r="N596" s="11"/>
      <c r="Q596" s="38"/>
      <c r="R596" s="38"/>
      <c r="AMI596"/>
      <c r="AMJ596"/>
    </row>
    <row r="597" spans="2:1024" s="36" customFormat="1" x14ac:dyDescent="0.25">
      <c r="B597" s="5"/>
      <c r="C597" s="6"/>
      <c r="D597" s="5"/>
      <c r="E597" s="7"/>
      <c r="F597" s="8"/>
      <c r="G597" s="9"/>
      <c r="H597" s="10"/>
      <c r="I597" s="70"/>
      <c r="J597" s="11"/>
      <c r="K597" s="11"/>
      <c r="L597" s="11"/>
      <c r="M597" s="11"/>
      <c r="N597" s="11"/>
      <c r="Q597" s="38"/>
      <c r="R597" s="38"/>
      <c r="AMI597"/>
      <c r="AMJ597"/>
    </row>
    <row r="598" spans="2:1024" s="36" customFormat="1" x14ac:dyDescent="0.25">
      <c r="B598" s="5"/>
      <c r="C598" s="6"/>
      <c r="D598" s="5"/>
      <c r="E598" s="7"/>
      <c r="F598" s="8"/>
      <c r="G598" s="9"/>
      <c r="H598" s="10"/>
      <c r="I598" s="70"/>
      <c r="J598" s="11"/>
      <c r="K598" s="11"/>
      <c r="L598" s="11"/>
      <c r="M598" s="11"/>
      <c r="N598" s="11"/>
      <c r="Q598" s="38"/>
      <c r="R598" s="38"/>
      <c r="AMI598"/>
      <c r="AMJ598"/>
    </row>
    <row r="599" spans="2:1024" s="36" customFormat="1" x14ac:dyDescent="0.25">
      <c r="B599" s="5"/>
      <c r="C599" s="6"/>
      <c r="D599" s="5"/>
      <c r="E599" s="7"/>
      <c r="F599" s="8"/>
      <c r="G599" s="9"/>
      <c r="H599" s="10"/>
      <c r="I599" s="70"/>
      <c r="J599" s="11"/>
      <c r="K599" s="11"/>
      <c r="L599" s="11"/>
      <c r="M599" s="11"/>
      <c r="N599" s="11"/>
      <c r="Q599" s="38"/>
      <c r="R599" s="38"/>
      <c r="AMI599"/>
      <c r="AMJ599"/>
    </row>
    <row r="600" spans="2:1024" s="36" customFormat="1" x14ac:dyDescent="0.25">
      <c r="B600" s="5"/>
      <c r="C600" s="6"/>
      <c r="D600" s="5"/>
      <c r="E600" s="7"/>
      <c r="F600" s="8"/>
      <c r="G600" s="9"/>
      <c r="H600" s="10"/>
      <c r="I600" s="70"/>
      <c r="J600" s="11"/>
      <c r="K600" s="11"/>
      <c r="L600" s="11"/>
      <c r="M600" s="11"/>
      <c r="N600" s="11"/>
      <c r="Q600" s="38"/>
      <c r="R600" s="38"/>
      <c r="AMI600"/>
      <c r="AMJ600"/>
    </row>
    <row r="601" spans="2:1024" s="36" customFormat="1" x14ac:dyDescent="0.25">
      <c r="B601" s="5"/>
      <c r="C601" s="6"/>
      <c r="D601" s="5"/>
      <c r="E601" s="7"/>
      <c r="F601" s="8"/>
      <c r="G601" s="9"/>
      <c r="H601" s="10"/>
      <c r="I601" s="70"/>
      <c r="J601" s="11"/>
      <c r="K601" s="11"/>
      <c r="L601" s="11"/>
      <c r="M601" s="11"/>
      <c r="N601" s="11"/>
      <c r="Q601" s="38"/>
      <c r="R601" s="38"/>
      <c r="AMI601"/>
      <c r="AMJ601"/>
    </row>
    <row r="602" spans="2:1024" s="36" customFormat="1" x14ac:dyDescent="0.25">
      <c r="B602" s="5"/>
      <c r="C602" s="6"/>
      <c r="D602" s="5"/>
      <c r="E602" s="7"/>
      <c r="F602" s="8"/>
      <c r="G602" s="9"/>
      <c r="H602" s="10"/>
      <c r="I602" s="70"/>
      <c r="J602" s="11"/>
      <c r="K602" s="11"/>
      <c r="L602" s="11"/>
      <c r="M602" s="11"/>
      <c r="N602" s="11"/>
      <c r="Q602" s="38"/>
      <c r="R602" s="38"/>
      <c r="AMI602"/>
      <c r="AMJ602"/>
    </row>
    <row r="603" spans="2:1024" s="36" customFormat="1" x14ac:dyDescent="0.25">
      <c r="B603" s="5"/>
      <c r="C603" s="6"/>
      <c r="D603" s="5"/>
      <c r="E603" s="7"/>
      <c r="F603" s="8"/>
      <c r="G603" s="9"/>
      <c r="H603" s="10"/>
      <c r="I603" s="70"/>
      <c r="J603" s="11"/>
      <c r="K603" s="11"/>
      <c r="L603" s="11"/>
      <c r="M603" s="11"/>
      <c r="N603" s="11"/>
      <c r="Q603" s="38"/>
      <c r="R603" s="38"/>
      <c r="AMI603"/>
      <c r="AMJ603"/>
    </row>
    <row r="604" spans="2:1024" s="36" customFormat="1" x14ac:dyDescent="0.25">
      <c r="B604" s="5"/>
      <c r="C604" s="6"/>
      <c r="D604" s="5"/>
      <c r="E604" s="7"/>
      <c r="F604" s="8"/>
      <c r="G604" s="9"/>
      <c r="H604" s="10"/>
      <c r="I604" s="70"/>
      <c r="J604" s="11"/>
      <c r="K604" s="11"/>
      <c r="L604" s="11"/>
      <c r="M604" s="11"/>
      <c r="N604" s="11"/>
      <c r="Q604" s="38"/>
      <c r="R604" s="38"/>
      <c r="AMI604"/>
      <c r="AMJ604"/>
    </row>
    <row r="605" spans="2:1024" s="36" customFormat="1" x14ac:dyDescent="0.25">
      <c r="B605" s="5"/>
      <c r="C605" s="6"/>
      <c r="D605" s="5"/>
      <c r="E605" s="7"/>
      <c r="F605" s="8"/>
      <c r="G605" s="9"/>
      <c r="H605" s="10"/>
      <c r="I605" s="70"/>
      <c r="J605" s="11"/>
      <c r="K605" s="11"/>
      <c r="L605" s="11"/>
      <c r="M605" s="11"/>
      <c r="N605" s="11"/>
      <c r="Q605" s="38"/>
      <c r="R605" s="38"/>
      <c r="AMI605"/>
      <c r="AMJ605"/>
    </row>
    <row r="606" spans="2:1024" s="36" customFormat="1" x14ac:dyDescent="0.25">
      <c r="B606" s="5"/>
      <c r="C606" s="6"/>
      <c r="D606" s="5"/>
      <c r="E606" s="7"/>
      <c r="F606" s="8"/>
      <c r="G606" s="9"/>
      <c r="H606" s="10"/>
      <c r="I606" s="70"/>
      <c r="J606" s="11"/>
      <c r="K606" s="11"/>
      <c r="L606" s="11"/>
      <c r="M606" s="11"/>
      <c r="N606" s="11"/>
      <c r="Q606" s="38"/>
      <c r="R606" s="38"/>
      <c r="AMI606"/>
      <c r="AMJ606"/>
    </row>
    <row r="607" spans="2:1024" s="36" customFormat="1" x14ac:dyDescent="0.25">
      <c r="B607" s="5"/>
      <c r="C607" s="6"/>
      <c r="D607" s="5"/>
      <c r="E607" s="7"/>
      <c r="F607" s="8"/>
      <c r="G607" s="9"/>
      <c r="H607" s="10"/>
      <c r="I607" s="70"/>
      <c r="J607" s="11"/>
      <c r="K607" s="11"/>
      <c r="L607" s="11"/>
      <c r="M607" s="11"/>
      <c r="N607" s="11"/>
      <c r="Q607" s="38"/>
      <c r="R607" s="38"/>
      <c r="AMI607"/>
      <c r="AMJ607"/>
    </row>
    <row r="608" spans="2:1024" s="36" customFormat="1" x14ac:dyDescent="0.25">
      <c r="B608" s="5"/>
      <c r="C608" s="6"/>
      <c r="D608" s="5"/>
      <c r="E608" s="7"/>
      <c r="F608" s="8"/>
      <c r="G608" s="9"/>
      <c r="H608" s="10"/>
      <c r="I608" s="70"/>
      <c r="J608" s="11"/>
      <c r="K608" s="11"/>
      <c r="L608" s="11"/>
      <c r="M608" s="11"/>
      <c r="N608" s="11"/>
      <c r="Q608" s="38"/>
      <c r="R608" s="38"/>
      <c r="AMI608"/>
      <c r="AMJ608"/>
    </row>
    <row r="609" spans="2:1024" s="36" customFormat="1" x14ac:dyDescent="0.25">
      <c r="B609" s="5"/>
      <c r="C609" s="6"/>
      <c r="D609" s="5"/>
      <c r="E609" s="7"/>
      <c r="F609" s="8"/>
      <c r="G609" s="9"/>
      <c r="H609" s="10"/>
      <c r="I609" s="70"/>
      <c r="J609" s="11"/>
      <c r="K609" s="11"/>
      <c r="L609" s="11"/>
      <c r="M609" s="11"/>
      <c r="N609" s="11"/>
      <c r="Q609" s="38"/>
      <c r="R609" s="38"/>
      <c r="AMI609"/>
      <c r="AMJ609"/>
    </row>
    <row r="610" spans="2:1024" s="36" customFormat="1" x14ac:dyDescent="0.25">
      <c r="B610" s="5"/>
      <c r="C610" s="6"/>
      <c r="D610" s="5"/>
      <c r="E610" s="7"/>
      <c r="F610" s="8"/>
      <c r="G610" s="9"/>
      <c r="H610" s="10"/>
      <c r="I610" s="70"/>
      <c r="J610" s="11"/>
      <c r="K610" s="11"/>
      <c r="L610" s="11"/>
      <c r="M610" s="11"/>
      <c r="N610" s="11"/>
      <c r="Q610" s="38"/>
      <c r="R610" s="38"/>
      <c r="AMI610"/>
      <c r="AMJ610"/>
    </row>
    <row r="611" spans="2:1024" s="36" customFormat="1" x14ac:dyDescent="0.25">
      <c r="B611" s="5"/>
      <c r="C611" s="6"/>
      <c r="D611" s="5"/>
      <c r="E611" s="7"/>
      <c r="F611" s="8"/>
      <c r="G611" s="9"/>
      <c r="H611" s="10"/>
      <c r="I611" s="70"/>
      <c r="J611" s="11"/>
      <c r="K611" s="11"/>
      <c r="L611" s="11"/>
      <c r="M611" s="11"/>
      <c r="N611" s="11"/>
      <c r="Q611" s="38"/>
      <c r="R611" s="38"/>
      <c r="AMI611"/>
      <c r="AMJ611"/>
    </row>
    <row r="612" spans="2:1024" s="36" customFormat="1" x14ac:dyDescent="0.25">
      <c r="B612" s="5"/>
      <c r="C612" s="6"/>
      <c r="D612" s="5"/>
      <c r="E612" s="7"/>
      <c r="F612" s="8"/>
      <c r="G612" s="9"/>
      <c r="H612" s="10"/>
      <c r="I612" s="70"/>
      <c r="J612" s="11"/>
      <c r="K612" s="11"/>
      <c r="L612" s="11"/>
      <c r="M612" s="11"/>
      <c r="N612" s="11"/>
      <c r="Q612" s="38"/>
      <c r="R612" s="38"/>
      <c r="AMI612"/>
      <c r="AMJ612"/>
    </row>
    <row r="613" spans="2:1024" s="36" customFormat="1" x14ac:dyDescent="0.25">
      <c r="B613" s="5"/>
      <c r="C613" s="6"/>
      <c r="D613" s="5"/>
      <c r="E613" s="7"/>
      <c r="F613" s="8"/>
      <c r="G613" s="9"/>
      <c r="H613" s="10"/>
      <c r="I613" s="70"/>
      <c r="J613" s="11"/>
      <c r="K613" s="11"/>
      <c r="L613" s="11"/>
      <c r="M613" s="11"/>
      <c r="N613" s="11"/>
      <c r="Q613" s="38"/>
      <c r="R613" s="38"/>
      <c r="AMI613"/>
      <c r="AMJ613"/>
    </row>
    <row r="614" spans="2:1024" s="36" customFormat="1" x14ac:dyDescent="0.25">
      <c r="B614" s="5"/>
      <c r="C614" s="6"/>
      <c r="D614" s="5"/>
      <c r="E614" s="7"/>
      <c r="F614" s="8"/>
      <c r="G614" s="9"/>
      <c r="H614" s="10"/>
      <c r="I614" s="70"/>
      <c r="J614" s="11"/>
      <c r="K614" s="11"/>
      <c r="L614" s="11"/>
      <c r="M614" s="11"/>
      <c r="N614" s="11"/>
      <c r="Q614" s="38"/>
      <c r="R614" s="38"/>
      <c r="AMI614"/>
      <c r="AMJ614"/>
    </row>
    <row r="615" spans="2:1024" s="36" customFormat="1" x14ac:dyDescent="0.25">
      <c r="B615" s="5"/>
      <c r="C615" s="6"/>
      <c r="D615" s="5"/>
      <c r="E615" s="7"/>
      <c r="F615" s="8"/>
      <c r="G615" s="9"/>
      <c r="H615" s="10"/>
      <c r="I615" s="70"/>
      <c r="J615" s="11"/>
      <c r="K615" s="11"/>
      <c r="L615" s="11"/>
      <c r="M615" s="11"/>
      <c r="N615" s="11"/>
      <c r="Q615" s="38"/>
      <c r="R615" s="38"/>
      <c r="AMI615"/>
      <c r="AMJ615"/>
    </row>
    <row r="616" spans="2:1024" s="36" customFormat="1" x14ac:dyDescent="0.25">
      <c r="B616" s="5"/>
      <c r="C616" s="6"/>
      <c r="D616" s="5"/>
      <c r="E616" s="7"/>
      <c r="F616" s="8"/>
      <c r="G616" s="9"/>
      <c r="H616" s="10"/>
      <c r="I616" s="70"/>
      <c r="J616" s="11"/>
      <c r="K616" s="11"/>
      <c r="L616" s="11"/>
      <c r="M616" s="11"/>
      <c r="N616" s="11"/>
      <c r="Q616" s="38"/>
      <c r="R616" s="38"/>
      <c r="AMI616"/>
      <c r="AMJ616"/>
    </row>
    <row r="617" spans="2:1024" s="36" customFormat="1" x14ac:dyDescent="0.25">
      <c r="B617" s="5"/>
      <c r="C617" s="6"/>
      <c r="D617" s="5"/>
      <c r="E617" s="7"/>
      <c r="F617" s="8"/>
      <c r="G617" s="9"/>
      <c r="H617" s="10"/>
      <c r="I617" s="70"/>
      <c r="J617" s="11"/>
      <c r="K617" s="11"/>
      <c r="L617" s="11"/>
      <c r="M617" s="11"/>
      <c r="N617" s="11"/>
      <c r="Q617" s="38"/>
      <c r="R617" s="38"/>
      <c r="AMI617"/>
      <c r="AMJ617"/>
    </row>
    <row r="618" spans="2:1024" s="36" customFormat="1" x14ac:dyDescent="0.25">
      <c r="B618" s="5"/>
      <c r="C618" s="6"/>
      <c r="D618" s="5"/>
      <c r="E618" s="7"/>
      <c r="F618" s="8"/>
      <c r="G618" s="9"/>
      <c r="H618" s="10"/>
      <c r="I618" s="70"/>
      <c r="J618" s="11"/>
      <c r="K618" s="11"/>
      <c r="L618" s="11"/>
      <c r="M618" s="11"/>
      <c r="N618" s="11"/>
      <c r="Q618" s="38"/>
      <c r="R618" s="38"/>
      <c r="AMI618"/>
      <c r="AMJ618"/>
    </row>
    <row r="619" spans="2:1024" s="36" customFormat="1" x14ac:dyDescent="0.25">
      <c r="B619" s="5"/>
      <c r="C619" s="6"/>
      <c r="D619" s="5"/>
      <c r="E619" s="7"/>
      <c r="F619" s="8"/>
      <c r="G619" s="9"/>
      <c r="H619" s="10"/>
      <c r="I619" s="70"/>
      <c r="J619" s="11"/>
      <c r="K619" s="11"/>
      <c r="L619" s="11"/>
      <c r="M619" s="11"/>
      <c r="N619" s="11"/>
      <c r="Q619" s="38"/>
      <c r="R619" s="38"/>
      <c r="AMI619"/>
      <c r="AMJ619"/>
    </row>
    <row r="620" spans="2:1024" s="36" customFormat="1" x14ac:dyDescent="0.25">
      <c r="B620" s="5"/>
      <c r="C620" s="6"/>
      <c r="D620" s="5"/>
      <c r="E620" s="7"/>
      <c r="F620" s="8"/>
      <c r="G620" s="9"/>
      <c r="H620" s="10"/>
      <c r="I620" s="70"/>
      <c r="J620" s="11"/>
      <c r="K620" s="11"/>
      <c r="L620" s="11"/>
      <c r="M620" s="11"/>
      <c r="N620" s="11"/>
      <c r="Q620" s="38"/>
      <c r="R620" s="38"/>
      <c r="AMI620"/>
      <c r="AMJ620"/>
    </row>
    <row r="621" spans="2:1024" s="36" customFormat="1" x14ac:dyDescent="0.25">
      <c r="B621" s="5"/>
      <c r="C621" s="6"/>
      <c r="D621" s="5"/>
      <c r="E621" s="7"/>
      <c r="F621" s="8"/>
      <c r="G621" s="9"/>
      <c r="H621" s="10"/>
      <c r="I621" s="70"/>
      <c r="J621" s="11"/>
      <c r="K621" s="11"/>
      <c r="L621" s="11"/>
      <c r="M621" s="11"/>
      <c r="N621" s="11"/>
      <c r="Q621" s="38"/>
      <c r="R621" s="38"/>
      <c r="AMI621"/>
      <c r="AMJ621"/>
    </row>
    <row r="622" spans="2:1024" s="36" customFormat="1" x14ac:dyDescent="0.25">
      <c r="B622" s="5"/>
      <c r="C622" s="6"/>
      <c r="D622" s="5"/>
      <c r="E622" s="7"/>
      <c r="F622" s="8"/>
      <c r="G622" s="9"/>
      <c r="H622" s="10"/>
      <c r="I622" s="70"/>
      <c r="J622" s="11"/>
      <c r="K622" s="11"/>
      <c r="L622" s="11"/>
      <c r="M622" s="11"/>
      <c r="N622" s="11"/>
      <c r="Q622" s="38"/>
      <c r="R622" s="38"/>
      <c r="AMI622"/>
      <c r="AMJ622"/>
    </row>
    <row r="623" spans="2:1024" s="36" customFormat="1" x14ac:dyDescent="0.25">
      <c r="B623" s="5"/>
      <c r="C623" s="6"/>
      <c r="D623" s="5"/>
      <c r="E623" s="7"/>
      <c r="F623" s="8"/>
      <c r="G623" s="9"/>
      <c r="H623" s="10"/>
      <c r="I623" s="70"/>
      <c r="J623" s="11"/>
      <c r="K623" s="11"/>
      <c r="L623" s="11"/>
      <c r="M623" s="11"/>
      <c r="N623" s="11"/>
      <c r="Q623" s="38"/>
      <c r="R623" s="38"/>
      <c r="AMI623"/>
      <c r="AMJ623"/>
    </row>
    <row r="624" spans="2:1024" s="36" customFormat="1" x14ac:dyDescent="0.25">
      <c r="B624" s="5"/>
      <c r="C624" s="6"/>
      <c r="D624" s="5"/>
      <c r="E624" s="7"/>
      <c r="F624" s="8"/>
      <c r="G624" s="9"/>
      <c r="H624" s="10"/>
      <c r="I624" s="70"/>
      <c r="J624" s="11"/>
      <c r="K624" s="11"/>
      <c r="L624" s="11"/>
      <c r="M624" s="11"/>
      <c r="N624" s="11"/>
      <c r="Q624" s="38"/>
      <c r="R624" s="38"/>
      <c r="AMI624"/>
      <c r="AMJ624"/>
    </row>
    <row r="625" spans="2:1024" s="36" customFormat="1" x14ac:dyDescent="0.25">
      <c r="B625" s="5"/>
      <c r="C625" s="6"/>
      <c r="D625" s="5"/>
      <c r="E625" s="7"/>
      <c r="F625" s="8"/>
      <c r="G625" s="9"/>
      <c r="H625" s="10"/>
      <c r="I625" s="70"/>
      <c r="J625" s="11"/>
      <c r="K625" s="11"/>
      <c r="L625" s="11"/>
      <c r="M625" s="11"/>
      <c r="N625" s="11"/>
      <c r="Q625" s="38"/>
      <c r="R625" s="38"/>
      <c r="AMI625"/>
      <c r="AMJ625"/>
    </row>
    <row r="626" spans="2:1024" s="36" customFormat="1" x14ac:dyDescent="0.25">
      <c r="B626" s="5"/>
      <c r="C626" s="6"/>
      <c r="D626" s="5"/>
      <c r="E626" s="7"/>
      <c r="F626" s="8"/>
      <c r="G626" s="9"/>
      <c r="H626" s="10"/>
      <c r="I626" s="70"/>
      <c r="J626" s="11"/>
      <c r="K626" s="11"/>
      <c r="L626" s="11"/>
      <c r="M626" s="11"/>
      <c r="N626" s="11"/>
      <c r="Q626" s="38"/>
      <c r="R626" s="38"/>
      <c r="AMI626"/>
      <c r="AMJ626"/>
    </row>
    <row r="627" spans="2:1024" s="36" customFormat="1" x14ac:dyDescent="0.25">
      <c r="B627" s="5"/>
      <c r="C627" s="6"/>
      <c r="D627" s="5"/>
      <c r="E627" s="7"/>
      <c r="F627" s="8"/>
      <c r="G627" s="9"/>
      <c r="H627" s="10"/>
      <c r="I627" s="70"/>
      <c r="J627" s="11"/>
      <c r="K627" s="11"/>
      <c r="L627" s="11"/>
      <c r="M627" s="11"/>
      <c r="N627" s="11"/>
      <c r="Q627" s="38"/>
      <c r="R627" s="38"/>
      <c r="AMI627"/>
      <c r="AMJ627"/>
    </row>
    <row r="628" spans="2:1024" s="36" customFormat="1" x14ac:dyDescent="0.25">
      <c r="B628" s="5"/>
      <c r="C628" s="6"/>
      <c r="D628" s="5"/>
      <c r="E628" s="7"/>
      <c r="F628" s="8"/>
      <c r="G628" s="9"/>
      <c r="H628" s="10"/>
      <c r="I628" s="70"/>
      <c r="J628" s="11"/>
      <c r="K628" s="11"/>
      <c r="L628" s="11"/>
      <c r="M628" s="11"/>
      <c r="N628" s="11"/>
      <c r="Q628" s="38"/>
      <c r="R628" s="38"/>
      <c r="AMI628"/>
      <c r="AMJ628"/>
    </row>
    <row r="629" spans="2:1024" s="36" customFormat="1" x14ac:dyDescent="0.25">
      <c r="B629" s="5"/>
      <c r="C629" s="6"/>
      <c r="D629" s="5"/>
      <c r="E629" s="7"/>
      <c r="F629" s="8"/>
      <c r="G629" s="9"/>
      <c r="H629" s="10"/>
      <c r="I629" s="70"/>
      <c r="J629" s="11"/>
      <c r="K629" s="11"/>
      <c r="L629" s="11"/>
      <c r="M629" s="11"/>
      <c r="N629" s="11"/>
      <c r="Q629" s="38"/>
      <c r="R629" s="38"/>
      <c r="AMI629"/>
      <c r="AMJ629"/>
    </row>
    <row r="630" spans="2:1024" s="36" customFormat="1" x14ac:dyDescent="0.25">
      <c r="B630" s="5"/>
      <c r="C630" s="6"/>
      <c r="D630" s="5"/>
      <c r="E630" s="7"/>
      <c r="F630" s="8"/>
      <c r="G630" s="9"/>
      <c r="H630" s="10"/>
      <c r="I630" s="70"/>
      <c r="J630" s="11"/>
      <c r="K630" s="11"/>
      <c r="L630" s="11"/>
      <c r="M630" s="11"/>
      <c r="N630" s="11"/>
      <c r="Q630" s="38"/>
      <c r="R630" s="38"/>
      <c r="AMI630"/>
      <c r="AMJ630"/>
    </row>
    <row r="631" spans="2:1024" s="36" customFormat="1" x14ac:dyDescent="0.25">
      <c r="B631" s="5"/>
      <c r="C631" s="6"/>
      <c r="D631" s="5"/>
      <c r="E631" s="7"/>
      <c r="F631" s="8"/>
      <c r="G631" s="9"/>
      <c r="H631" s="10"/>
      <c r="I631" s="70"/>
      <c r="J631" s="11"/>
      <c r="K631" s="11"/>
      <c r="L631" s="11"/>
      <c r="M631" s="11"/>
      <c r="N631" s="11"/>
      <c r="Q631" s="38"/>
      <c r="R631" s="38"/>
      <c r="AMI631"/>
      <c r="AMJ631"/>
    </row>
    <row r="632" spans="2:1024" s="36" customFormat="1" x14ac:dyDescent="0.25">
      <c r="B632" s="5"/>
      <c r="C632" s="6"/>
      <c r="D632" s="5"/>
      <c r="E632" s="7"/>
      <c r="F632" s="8"/>
      <c r="G632" s="9"/>
      <c r="H632" s="10"/>
      <c r="I632" s="70"/>
      <c r="J632" s="11"/>
      <c r="K632" s="11"/>
      <c r="L632" s="11"/>
      <c r="M632" s="11"/>
      <c r="N632" s="11"/>
      <c r="Q632" s="38"/>
      <c r="R632" s="38"/>
      <c r="AMI632"/>
      <c r="AMJ632"/>
    </row>
    <row r="633" spans="2:1024" s="36" customFormat="1" x14ac:dyDescent="0.25">
      <c r="B633" s="5"/>
      <c r="C633" s="6"/>
      <c r="D633" s="5"/>
      <c r="E633" s="7"/>
      <c r="F633" s="8"/>
      <c r="G633" s="9"/>
      <c r="H633" s="10"/>
      <c r="I633" s="70"/>
      <c r="J633" s="11"/>
      <c r="K633" s="11"/>
      <c r="L633" s="11"/>
      <c r="M633" s="11"/>
      <c r="N633" s="11"/>
      <c r="Q633" s="38"/>
      <c r="R633" s="38"/>
      <c r="AMI633"/>
      <c r="AMJ633"/>
    </row>
    <row r="634" spans="2:1024" s="36" customFormat="1" x14ac:dyDescent="0.25">
      <c r="B634" s="5"/>
      <c r="C634" s="6"/>
      <c r="D634" s="5"/>
      <c r="E634" s="7"/>
      <c r="F634" s="8"/>
      <c r="G634" s="9"/>
      <c r="H634" s="10"/>
      <c r="I634" s="70"/>
      <c r="J634" s="11"/>
      <c r="K634" s="11"/>
      <c r="L634" s="11"/>
      <c r="M634" s="11"/>
      <c r="N634" s="11"/>
      <c r="Q634" s="38"/>
      <c r="R634" s="38"/>
      <c r="AMI634"/>
      <c r="AMJ634"/>
    </row>
    <row r="635" spans="2:1024" s="36" customFormat="1" x14ac:dyDescent="0.25">
      <c r="B635" s="5"/>
      <c r="C635" s="6"/>
      <c r="D635" s="5"/>
      <c r="E635" s="7"/>
      <c r="F635" s="8"/>
      <c r="G635" s="9"/>
      <c r="H635" s="10"/>
      <c r="I635" s="70"/>
      <c r="J635" s="11"/>
      <c r="K635" s="11"/>
      <c r="L635" s="11"/>
      <c r="M635" s="11"/>
      <c r="N635" s="11"/>
      <c r="Q635" s="38"/>
      <c r="R635" s="38"/>
      <c r="AMI635"/>
      <c r="AMJ635"/>
    </row>
    <row r="636" spans="2:1024" s="36" customFormat="1" x14ac:dyDescent="0.25">
      <c r="B636" s="5"/>
      <c r="C636" s="6"/>
      <c r="D636" s="5"/>
      <c r="E636" s="7"/>
      <c r="F636" s="8"/>
      <c r="G636" s="9"/>
      <c r="H636" s="10"/>
      <c r="I636" s="70"/>
      <c r="J636" s="11"/>
      <c r="K636" s="11"/>
      <c r="L636" s="11"/>
      <c r="M636" s="11"/>
      <c r="N636" s="11"/>
      <c r="Q636" s="38"/>
      <c r="R636" s="38"/>
      <c r="AMI636"/>
      <c r="AMJ636"/>
    </row>
    <row r="637" spans="2:1024" s="36" customFormat="1" x14ac:dyDescent="0.25">
      <c r="B637" s="5"/>
      <c r="C637" s="6"/>
      <c r="D637" s="5"/>
      <c r="E637" s="7"/>
      <c r="F637" s="8"/>
      <c r="G637" s="9"/>
      <c r="H637" s="10"/>
      <c r="I637" s="70"/>
      <c r="J637" s="11"/>
      <c r="K637" s="11"/>
      <c r="L637" s="11"/>
      <c r="M637" s="11"/>
      <c r="N637" s="11"/>
      <c r="Q637" s="38"/>
      <c r="R637" s="38"/>
      <c r="AMI637"/>
      <c r="AMJ637"/>
    </row>
    <row r="638" spans="2:1024" s="36" customFormat="1" x14ac:dyDescent="0.25">
      <c r="B638" s="5"/>
      <c r="C638" s="6"/>
      <c r="D638" s="5"/>
      <c r="E638" s="7"/>
      <c r="F638" s="8"/>
      <c r="G638" s="9"/>
      <c r="H638" s="10"/>
      <c r="I638" s="70"/>
      <c r="J638" s="11"/>
      <c r="K638" s="11"/>
      <c r="L638" s="11"/>
      <c r="M638" s="11"/>
      <c r="N638" s="11"/>
      <c r="Q638" s="38"/>
      <c r="R638" s="38"/>
      <c r="AMI638"/>
      <c r="AMJ638"/>
    </row>
    <row r="639" spans="2:1024" s="36" customFormat="1" x14ac:dyDescent="0.25">
      <c r="B639" s="5"/>
      <c r="C639" s="6"/>
      <c r="D639" s="5"/>
      <c r="E639" s="7"/>
      <c r="F639" s="8"/>
      <c r="G639" s="9"/>
      <c r="H639" s="10"/>
      <c r="I639" s="70"/>
      <c r="J639" s="11"/>
      <c r="K639" s="11"/>
      <c r="L639" s="11"/>
      <c r="M639" s="11"/>
      <c r="N639" s="11"/>
      <c r="Q639" s="38"/>
      <c r="R639" s="38"/>
      <c r="AMI639"/>
      <c r="AMJ639"/>
    </row>
    <row r="640" spans="2:1024" s="36" customFormat="1" x14ac:dyDescent="0.25">
      <c r="B640" s="5"/>
      <c r="C640" s="6"/>
      <c r="D640" s="5"/>
      <c r="E640" s="7"/>
      <c r="F640" s="8"/>
      <c r="G640" s="9"/>
      <c r="H640" s="10"/>
      <c r="I640" s="70"/>
      <c r="J640" s="11"/>
      <c r="K640" s="11"/>
      <c r="L640" s="11"/>
      <c r="M640" s="11"/>
      <c r="N640" s="11"/>
      <c r="Q640" s="38"/>
      <c r="R640" s="38"/>
      <c r="AMI640"/>
      <c r="AMJ640"/>
    </row>
    <row r="641" spans="2:1024" s="36" customFormat="1" x14ac:dyDescent="0.25">
      <c r="B641" s="5"/>
      <c r="C641" s="6"/>
      <c r="D641" s="5"/>
      <c r="E641" s="7"/>
      <c r="F641" s="8"/>
      <c r="G641" s="9"/>
      <c r="H641" s="10"/>
      <c r="I641" s="70"/>
      <c r="J641" s="11"/>
      <c r="K641" s="11"/>
      <c r="L641" s="11"/>
      <c r="M641" s="11"/>
      <c r="N641" s="11"/>
      <c r="Q641" s="38"/>
      <c r="R641" s="38"/>
      <c r="AMI641"/>
      <c r="AMJ641"/>
    </row>
    <row r="642" spans="2:1024" s="36" customFormat="1" x14ac:dyDescent="0.25">
      <c r="B642" s="5"/>
      <c r="C642" s="6"/>
      <c r="D642" s="5"/>
      <c r="E642" s="7"/>
      <c r="F642" s="8"/>
      <c r="G642" s="9"/>
      <c r="H642" s="10"/>
      <c r="I642" s="70"/>
      <c r="J642" s="11"/>
      <c r="K642" s="11"/>
      <c r="L642" s="11"/>
      <c r="M642" s="11"/>
      <c r="N642" s="11"/>
      <c r="Q642" s="38"/>
      <c r="R642" s="38"/>
      <c r="AMI642"/>
      <c r="AMJ642"/>
    </row>
    <row r="643" spans="2:1024" s="36" customFormat="1" x14ac:dyDescent="0.25">
      <c r="B643" s="5"/>
      <c r="C643" s="6"/>
      <c r="D643" s="5"/>
      <c r="E643" s="7"/>
      <c r="F643" s="8"/>
      <c r="G643" s="9"/>
      <c r="H643" s="10"/>
      <c r="I643" s="70"/>
      <c r="J643" s="11"/>
      <c r="K643" s="11"/>
      <c r="L643" s="11"/>
      <c r="M643" s="11"/>
      <c r="N643" s="11"/>
      <c r="Q643" s="38"/>
      <c r="R643" s="38"/>
      <c r="AMI643"/>
      <c r="AMJ643"/>
    </row>
    <row r="644" spans="2:1024" s="36" customFormat="1" x14ac:dyDescent="0.25">
      <c r="B644" s="5"/>
      <c r="C644" s="6"/>
      <c r="D644" s="5"/>
      <c r="E644" s="7"/>
      <c r="F644" s="8"/>
      <c r="G644" s="9"/>
      <c r="H644" s="10"/>
      <c r="I644" s="70"/>
      <c r="J644" s="11"/>
      <c r="K644" s="11"/>
      <c r="L644" s="11"/>
      <c r="M644" s="11"/>
      <c r="N644" s="11"/>
      <c r="Q644" s="38"/>
      <c r="R644" s="38"/>
      <c r="AMI644"/>
      <c r="AMJ644"/>
    </row>
    <row r="645" spans="2:1024" s="36" customFormat="1" x14ac:dyDescent="0.25">
      <c r="B645" s="5"/>
      <c r="C645" s="6"/>
      <c r="D645" s="5"/>
      <c r="E645" s="7"/>
      <c r="F645" s="8"/>
      <c r="G645" s="9"/>
      <c r="H645" s="10"/>
      <c r="I645" s="70"/>
      <c r="J645" s="11"/>
      <c r="K645" s="11"/>
      <c r="L645" s="11"/>
      <c r="M645" s="11"/>
      <c r="N645" s="11"/>
      <c r="Q645" s="38"/>
      <c r="R645" s="38"/>
      <c r="AMI645"/>
      <c r="AMJ645"/>
    </row>
    <row r="646" spans="2:1024" s="36" customFormat="1" x14ac:dyDescent="0.25">
      <c r="B646" s="5"/>
      <c r="C646" s="6"/>
      <c r="D646" s="5"/>
      <c r="E646" s="7"/>
      <c r="F646" s="8"/>
      <c r="G646" s="9"/>
      <c r="H646" s="10"/>
      <c r="I646" s="70"/>
      <c r="J646" s="11"/>
      <c r="K646" s="11"/>
      <c r="L646" s="11"/>
      <c r="M646" s="11"/>
      <c r="N646" s="11"/>
      <c r="Q646" s="38"/>
      <c r="R646" s="38"/>
      <c r="AMI646"/>
      <c r="AMJ646"/>
    </row>
    <row r="647" spans="2:1024" s="36" customFormat="1" x14ac:dyDescent="0.25">
      <c r="B647" s="5"/>
      <c r="C647" s="6"/>
      <c r="D647" s="5"/>
      <c r="E647" s="7"/>
      <c r="F647" s="8"/>
      <c r="G647" s="9"/>
      <c r="H647" s="10"/>
      <c r="I647" s="70"/>
      <c r="J647" s="11"/>
      <c r="K647" s="11"/>
      <c r="L647" s="11"/>
      <c r="M647" s="11"/>
      <c r="N647" s="11"/>
      <c r="Q647" s="38"/>
      <c r="R647" s="38"/>
      <c r="AMI647"/>
      <c r="AMJ647"/>
    </row>
    <row r="648" spans="2:1024" s="36" customFormat="1" x14ac:dyDescent="0.25">
      <c r="B648" s="5"/>
      <c r="C648" s="6"/>
      <c r="D648" s="5"/>
      <c r="E648" s="7"/>
      <c r="F648" s="8"/>
      <c r="G648" s="9"/>
      <c r="H648" s="10"/>
      <c r="I648" s="70"/>
      <c r="J648" s="11"/>
      <c r="K648" s="11"/>
      <c r="L648" s="11"/>
      <c r="M648" s="11"/>
      <c r="N648" s="11"/>
      <c r="Q648" s="38"/>
      <c r="R648" s="38"/>
      <c r="AMI648"/>
      <c r="AMJ648"/>
    </row>
    <row r="649" spans="2:1024" s="36" customFormat="1" x14ac:dyDescent="0.25">
      <c r="B649" s="5"/>
      <c r="C649" s="6"/>
      <c r="D649" s="5"/>
      <c r="E649" s="7"/>
      <c r="F649" s="8"/>
      <c r="G649" s="9"/>
      <c r="H649" s="10"/>
      <c r="I649" s="70"/>
      <c r="J649" s="11"/>
      <c r="K649" s="11"/>
      <c r="L649" s="11"/>
      <c r="M649" s="11"/>
      <c r="N649" s="11"/>
      <c r="Q649" s="38"/>
      <c r="R649" s="38"/>
      <c r="AMI649"/>
      <c r="AMJ649"/>
    </row>
    <row r="650" spans="2:1024" s="36" customFormat="1" x14ac:dyDescent="0.25">
      <c r="B650" s="5"/>
      <c r="C650" s="6"/>
      <c r="D650" s="5"/>
      <c r="E650" s="7"/>
      <c r="F650" s="8"/>
      <c r="G650" s="9"/>
      <c r="H650" s="10"/>
      <c r="I650" s="70"/>
      <c r="J650" s="11"/>
      <c r="K650" s="11"/>
      <c r="L650" s="11"/>
      <c r="M650" s="11"/>
      <c r="N650" s="11"/>
      <c r="Q650" s="38"/>
      <c r="R650" s="38"/>
      <c r="AMI650"/>
      <c r="AMJ650"/>
    </row>
    <row r="651" spans="2:1024" s="36" customFormat="1" x14ac:dyDescent="0.25">
      <c r="B651" s="5"/>
      <c r="C651" s="6"/>
      <c r="D651" s="5"/>
      <c r="E651" s="7"/>
      <c r="F651" s="8"/>
      <c r="G651" s="9"/>
      <c r="H651" s="10"/>
      <c r="I651" s="70"/>
      <c r="J651" s="11"/>
      <c r="K651" s="11"/>
      <c r="L651" s="11"/>
      <c r="M651" s="11"/>
      <c r="N651" s="11"/>
      <c r="Q651" s="38"/>
      <c r="R651" s="38"/>
      <c r="AMI651"/>
      <c r="AMJ651"/>
    </row>
    <row r="652" spans="2:1024" s="36" customFormat="1" x14ac:dyDescent="0.25">
      <c r="B652" s="5"/>
      <c r="C652" s="6"/>
      <c r="D652" s="5"/>
      <c r="E652" s="7"/>
      <c r="F652" s="8"/>
      <c r="G652" s="9"/>
      <c r="H652" s="10"/>
      <c r="I652" s="70"/>
      <c r="J652" s="11"/>
      <c r="K652" s="11"/>
      <c r="L652" s="11"/>
      <c r="M652" s="11"/>
      <c r="N652" s="11"/>
      <c r="Q652" s="38"/>
      <c r="R652" s="38"/>
      <c r="AMI652"/>
      <c r="AMJ652"/>
    </row>
    <row r="653" spans="2:1024" s="36" customFormat="1" x14ac:dyDescent="0.25">
      <c r="B653" s="5"/>
      <c r="C653" s="6"/>
      <c r="D653" s="5"/>
      <c r="E653" s="7"/>
      <c r="F653" s="8"/>
      <c r="G653" s="9"/>
      <c r="H653" s="10"/>
      <c r="I653" s="70"/>
      <c r="J653" s="11"/>
      <c r="K653" s="11"/>
      <c r="L653" s="11"/>
      <c r="M653" s="11"/>
      <c r="N653" s="11"/>
      <c r="Q653" s="38"/>
      <c r="R653" s="38"/>
      <c r="AMI653"/>
      <c r="AMJ653"/>
    </row>
    <row r="654" spans="2:1024" s="36" customFormat="1" x14ac:dyDescent="0.25">
      <c r="B654" s="5"/>
      <c r="C654" s="6"/>
      <c r="D654" s="5"/>
      <c r="E654" s="7"/>
      <c r="F654" s="8"/>
      <c r="G654" s="9"/>
      <c r="H654" s="10"/>
      <c r="I654" s="70"/>
      <c r="J654" s="11"/>
      <c r="K654" s="11"/>
      <c r="L654" s="11"/>
      <c r="M654" s="11"/>
      <c r="N654" s="11"/>
      <c r="Q654" s="38"/>
      <c r="R654" s="38"/>
      <c r="AMI654"/>
      <c r="AMJ654"/>
    </row>
    <row r="655" spans="2:1024" s="36" customFormat="1" x14ac:dyDescent="0.25">
      <c r="B655" s="5"/>
      <c r="C655" s="6"/>
      <c r="D655" s="5"/>
      <c r="E655" s="7"/>
      <c r="F655" s="8"/>
      <c r="G655" s="9"/>
      <c r="H655" s="10"/>
      <c r="I655" s="70"/>
      <c r="J655" s="11"/>
      <c r="K655" s="11"/>
      <c r="L655" s="11"/>
      <c r="M655" s="11"/>
      <c r="N655" s="11"/>
      <c r="Q655" s="38"/>
      <c r="R655" s="38"/>
      <c r="AMI655"/>
      <c r="AMJ655"/>
    </row>
    <row r="656" spans="2:1024" s="36" customFormat="1" x14ac:dyDescent="0.25">
      <c r="B656" s="5"/>
      <c r="C656" s="6"/>
      <c r="D656" s="5"/>
      <c r="E656" s="7"/>
      <c r="F656" s="8"/>
      <c r="G656" s="9"/>
      <c r="H656" s="10"/>
      <c r="I656" s="70"/>
      <c r="J656" s="11"/>
      <c r="K656" s="11"/>
      <c r="L656" s="11"/>
      <c r="M656" s="11"/>
      <c r="N656" s="11"/>
      <c r="Q656" s="38"/>
      <c r="R656" s="38"/>
      <c r="AMI656"/>
      <c r="AMJ656"/>
    </row>
    <row r="657" spans="2:1024" s="36" customFormat="1" x14ac:dyDescent="0.25">
      <c r="B657" s="5"/>
      <c r="C657" s="6"/>
      <c r="D657" s="5"/>
      <c r="E657" s="7"/>
      <c r="F657" s="8"/>
      <c r="G657" s="9"/>
      <c r="H657" s="10"/>
      <c r="I657" s="70"/>
      <c r="J657" s="11"/>
      <c r="K657" s="11"/>
      <c r="L657" s="11"/>
      <c r="M657" s="11"/>
      <c r="N657" s="11"/>
      <c r="Q657" s="38"/>
      <c r="R657" s="38"/>
      <c r="AMI657"/>
      <c r="AMJ657"/>
    </row>
    <row r="658" spans="2:1024" s="36" customFormat="1" x14ac:dyDescent="0.25">
      <c r="B658" s="5"/>
      <c r="C658" s="6"/>
      <c r="D658" s="5"/>
      <c r="E658" s="7"/>
      <c r="F658" s="8"/>
      <c r="G658" s="9"/>
      <c r="H658" s="10"/>
      <c r="I658" s="70"/>
      <c r="J658" s="11"/>
      <c r="K658" s="11"/>
      <c r="L658" s="11"/>
      <c r="M658" s="11"/>
      <c r="N658" s="11"/>
      <c r="Q658" s="38"/>
      <c r="R658" s="38"/>
      <c r="AMI658"/>
      <c r="AMJ658"/>
    </row>
    <row r="659" spans="2:1024" s="36" customFormat="1" x14ac:dyDescent="0.25">
      <c r="B659" s="5"/>
      <c r="C659" s="6"/>
      <c r="D659" s="5"/>
      <c r="E659" s="7"/>
      <c r="F659" s="8"/>
      <c r="G659" s="9"/>
      <c r="H659" s="10"/>
      <c r="I659" s="70"/>
      <c r="J659" s="11"/>
      <c r="K659" s="11"/>
      <c r="L659" s="11"/>
      <c r="M659" s="11"/>
      <c r="N659" s="11"/>
      <c r="Q659" s="38"/>
      <c r="R659" s="38"/>
      <c r="AMI659"/>
      <c r="AMJ659"/>
    </row>
    <row r="660" spans="2:1024" s="36" customFormat="1" x14ac:dyDescent="0.25">
      <c r="B660" s="5"/>
      <c r="C660" s="6"/>
      <c r="D660" s="5"/>
      <c r="E660" s="7"/>
      <c r="F660" s="8"/>
      <c r="G660" s="9"/>
      <c r="H660" s="10"/>
      <c r="I660" s="70"/>
      <c r="J660" s="11"/>
      <c r="K660" s="11"/>
      <c r="L660" s="11"/>
      <c r="M660" s="11"/>
      <c r="N660" s="11"/>
      <c r="Q660" s="38"/>
      <c r="R660" s="38"/>
      <c r="AMI660"/>
      <c r="AMJ660"/>
    </row>
    <row r="661" spans="2:1024" s="36" customFormat="1" x14ac:dyDescent="0.25">
      <c r="B661" s="5"/>
      <c r="C661" s="6"/>
      <c r="D661" s="5"/>
      <c r="E661" s="7"/>
      <c r="F661" s="8"/>
      <c r="G661" s="9"/>
      <c r="H661" s="10"/>
      <c r="I661" s="70"/>
      <c r="J661" s="11"/>
      <c r="K661" s="11"/>
      <c r="L661" s="11"/>
      <c r="M661" s="11"/>
      <c r="N661" s="11"/>
      <c r="Q661" s="38"/>
      <c r="R661" s="38"/>
      <c r="AMI661"/>
      <c r="AMJ661"/>
    </row>
    <row r="662" spans="2:1024" s="36" customFormat="1" x14ac:dyDescent="0.25">
      <c r="B662" s="5"/>
      <c r="C662" s="6"/>
      <c r="D662" s="5"/>
      <c r="E662" s="7"/>
      <c r="F662" s="8"/>
      <c r="G662" s="9"/>
      <c r="H662" s="10"/>
      <c r="I662" s="70"/>
      <c r="J662" s="11"/>
      <c r="K662" s="11"/>
      <c r="L662" s="11"/>
      <c r="M662" s="11"/>
      <c r="N662" s="11"/>
      <c r="Q662" s="38"/>
      <c r="R662" s="38"/>
      <c r="AMI662"/>
      <c r="AMJ662"/>
    </row>
    <row r="663" spans="2:1024" s="36" customFormat="1" x14ac:dyDescent="0.25">
      <c r="B663" s="5"/>
      <c r="C663" s="6"/>
      <c r="D663" s="5"/>
      <c r="E663" s="7"/>
      <c r="F663" s="8"/>
      <c r="G663" s="9"/>
      <c r="H663" s="10"/>
      <c r="I663" s="70"/>
      <c r="J663" s="11"/>
      <c r="K663" s="11"/>
      <c r="L663" s="11"/>
      <c r="M663" s="11"/>
      <c r="N663" s="11"/>
      <c r="Q663" s="38"/>
      <c r="R663" s="38"/>
      <c r="AMI663"/>
      <c r="AMJ663"/>
    </row>
    <row r="664" spans="2:1024" s="36" customFormat="1" x14ac:dyDescent="0.25">
      <c r="B664" s="5"/>
      <c r="C664" s="6"/>
      <c r="D664" s="5"/>
      <c r="E664" s="7"/>
      <c r="F664" s="8"/>
      <c r="G664" s="9"/>
      <c r="H664" s="10"/>
      <c r="I664" s="70"/>
      <c r="J664" s="11"/>
      <c r="K664" s="11"/>
      <c r="L664" s="11"/>
      <c r="M664" s="11"/>
      <c r="N664" s="11"/>
      <c r="Q664" s="38"/>
      <c r="R664" s="38"/>
      <c r="AMI664"/>
      <c r="AMJ664"/>
    </row>
    <row r="665" spans="2:1024" s="36" customFormat="1" x14ac:dyDescent="0.25">
      <c r="B665" s="5"/>
      <c r="C665" s="6"/>
      <c r="D665" s="5"/>
      <c r="E665" s="7"/>
      <c r="F665" s="8"/>
      <c r="G665" s="9"/>
      <c r="H665" s="10"/>
      <c r="I665" s="70"/>
      <c r="J665" s="11"/>
      <c r="K665" s="11"/>
      <c r="L665" s="11"/>
      <c r="M665" s="11"/>
      <c r="N665" s="11"/>
      <c r="Q665" s="38"/>
      <c r="R665" s="38"/>
      <c r="AMI665"/>
      <c r="AMJ665"/>
    </row>
    <row r="666" spans="2:1024" s="36" customFormat="1" x14ac:dyDescent="0.25">
      <c r="B666" s="5"/>
      <c r="C666" s="6"/>
      <c r="D666" s="5"/>
      <c r="E666" s="7"/>
      <c r="F666" s="8"/>
      <c r="G666" s="9"/>
      <c r="H666" s="10"/>
      <c r="I666" s="70"/>
      <c r="J666" s="11"/>
      <c r="K666" s="11"/>
      <c r="L666" s="11"/>
      <c r="M666" s="11"/>
      <c r="N666" s="11"/>
      <c r="Q666" s="38"/>
      <c r="R666" s="38"/>
      <c r="AMI666"/>
      <c r="AMJ666"/>
    </row>
    <row r="667" spans="2:1024" s="36" customFormat="1" x14ac:dyDescent="0.25">
      <c r="B667" s="5"/>
      <c r="C667" s="6"/>
      <c r="D667" s="5"/>
      <c r="E667" s="7"/>
      <c r="F667" s="8"/>
      <c r="G667" s="9"/>
      <c r="H667" s="10"/>
      <c r="I667" s="70"/>
      <c r="J667" s="11"/>
      <c r="K667" s="11"/>
      <c r="L667" s="11"/>
      <c r="M667" s="11"/>
      <c r="N667" s="11"/>
      <c r="Q667" s="38"/>
      <c r="R667" s="38"/>
      <c r="AMI667"/>
      <c r="AMJ667"/>
    </row>
    <row r="668" spans="2:1024" s="36" customFormat="1" x14ac:dyDescent="0.25">
      <c r="B668" s="5"/>
      <c r="C668" s="6"/>
      <c r="D668" s="5"/>
      <c r="E668" s="7"/>
      <c r="F668" s="8"/>
      <c r="G668" s="9"/>
      <c r="H668" s="10"/>
      <c r="I668" s="70"/>
      <c r="J668" s="11"/>
      <c r="K668" s="11"/>
      <c r="L668" s="11"/>
      <c r="M668" s="11"/>
      <c r="N668" s="11"/>
      <c r="Q668" s="38"/>
      <c r="R668" s="38"/>
      <c r="AMI668"/>
      <c r="AMJ668"/>
    </row>
    <row r="669" spans="2:1024" s="36" customFormat="1" x14ac:dyDescent="0.25">
      <c r="B669" s="5"/>
      <c r="C669" s="6"/>
      <c r="D669" s="5"/>
      <c r="E669" s="7"/>
      <c r="F669" s="8"/>
      <c r="G669" s="9"/>
      <c r="H669" s="10"/>
      <c r="I669" s="70"/>
      <c r="J669" s="11"/>
      <c r="K669" s="11"/>
      <c r="L669" s="11"/>
      <c r="M669" s="11"/>
      <c r="N669" s="11"/>
      <c r="Q669" s="38"/>
      <c r="R669" s="38"/>
      <c r="AMI669"/>
      <c r="AMJ669"/>
    </row>
    <row r="670" spans="2:1024" s="36" customFormat="1" x14ac:dyDescent="0.25">
      <c r="B670" s="5"/>
      <c r="C670" s="6"/>
      <c r="D670" s="5"/>
      <c r="E670" s="7"/>
      <c r="F670" s="8"/>
      <c r="G670" s="9"/>
      <c r="H670" s="10"/>
      <c r="I670" s="70"/>
      <c r="J670" s="11"/>
      <c r="K670" s="11"/>
      <c r="L670" s="11"/>
      <c r="M670" s="11"/>
      <c r="N670" s="11"/>
      <c r="Q670" s="38"/>
      <c r="R670" s="38"/>
      <c r="AMI670"/>
      <c r="AMJ670"/>
    </row>
    <row r="671" spans="2:1024" s="36" customFormat="1" x14ac:dyDescent="0.25">
      <c r="B671" s="5"/>
      <c r="C671" s="6"/>
      <c r="D671" s="5"/>
      <c r="E671" s="7"/>
      <c r="F671" s="8"/>
      <c r="G671" s="9"/>
      <c r="H671" s="10"/>
      <c r="I671" s="70"/>
      <c r="J671" s="11"/>
      <c r="K671" s="11"/>
      <c r="L671" s="11"/>
      <c r="M671" s="11"/>
      <c r="N671" s="11"/>
      <c r="Q671" s="38"/>
      <c r="R671" s="38"/>
      <c r="AMI671"/>
      <c r="AMJ671"/>
    </row>
    <row r="672" spans="2:1024" s="36" customFormat="1" x14ac:dyDescent="0.25">
      <c r="B672" s="5"/>
      <c r="C672" s="6"/>
      <c r="D672" s="5"/>
      <c r="E672" s="7"/>
      <c r="F672" s="8"/>
      <c r="G672" s="9"/>
      <c r="H672" s="10"/>
      <c r="I672" s="70"/>
      <c r="J672" s="11"/>
      <c r="K672" s="11"/>
      <c r="L672" s="11"/>
      <c r="M672" s="11"/>
      <c r="N672" s="11"/>
      <c r="Q672" s="38"/>
      <c r="R672" s="38"/>
      <c r="AMI672"/>
      <c r="AMJ672"/>
    </row>
    <row r="673" spans="2:1024" s="36" customFormat="1" x14ac:dyDescent="0.25">
      <c r="B673" s="5"/>
      <c r="C673" s="6"/>
      <c r="D673" s="5"/>
      <c r="E673" s="7"/>
      <c r="F673" s="8"/>
      <c r="G673" s="9"/>
      <c r="H673" s="10"/>
      <c r="I673" s="70"/>
      <c r="J673" s="11"/>
      <c r="K673" s="11"/>
      <c r="L673" s="11"/>
      <c r="M673" s="11"/>
      <c r="N673" s="11"/>
      <c r="Q673" s="38"/>
      <c r="R673" s="38"/>
      <c r="AMI673"/>
      <c r="AMJ673"/>
    </row>
    <row r="674" spans="2:1024" s="36" customFormat="1" x14ac:dyDescent="0.25">
      <c r="B674" s="5"/>
      <c r="C674" s="6"/>
      <c r="D674" s="5"/>
      <c r="E674" s="7"/>
      <c r="F674" s="8"/>
      <c r="G674" s="9"/>
      <c r="H674" s="10"/>
      <c r="I674" s="70"/>
      <c r="J674" s="11"/>
      <c r="K674" s="11"/>
      <c r="L674" s="11"/>
      <c r="M674" s="11"/>
      <c r="N674" s="11"/>
      <c r="Q674" s="38"/>
      <c r="R674" s="38"/>
      <c r="AMI674"/>
      <c r="AMJ674"/>
    </row>
    <row r="675" spans="2:1024" s="36" customFormat="1" x14ac:dyDescent="0.25">
      <c r="B675" s="5"/>
      <c r="C675" s="6"/>
      <c r="D675" s="5"/>
      <c r="E675" s="7"/>
      <c r="F675" s="8"/>
      <c r="G675" s="9"/>
      <c r="H675" s="10"/>
      <c r="I675" s="70"/>
      <c r="J675" s="11"/>
      <c r="K675" s="11"/>
      <c r="L675" s="11"/>
      <c r="M675" s="11"/>
      <c r="N675" s="11"/>
      <c r="Q675" s="38"/>
      <c r="R675" s="38"/>
      <c r="AMI675"/>
      <c r="AMJ675"/>
    </row>
    <row r="676" spans="2:1024" s="36" customFormat="1" x14ac:dyDescent="0.25">
      <c r="B676" s="5"/>
      <c r="C676" s="6"/>
      <c r="D676" s="5"/>
      <c r="E676" s="7"/>
      <c r="F676" s="8"/>
      <c r="G676" s="9"/>
      <c r="H676" s="10"/>
      <c r="I676" s="70"/>
      <c r="J676" s="11"/>
      <c r="K676" s="11"/>
      <c r="L676" s="11"/>
      <c r="M676" s="11"/>
      <c r="N676" s="11"/>
      <c r="Q676" s="38"/>
      <c r="R676" s="38"/>
      <c r="AMI676"/>
      <c r="AMJ676"/>
    </row>
    <row r="677" spans="2:1024" s="36" customFormat="1" x14ac:dyDescent="0.25">
      <c r="B677" s="5"/>
      <c r="C677" s="6"/>
      <c r="D677" s="5"/>
      <c r="E677" s="7"/>
      <c r="F677" s="8"/>
      <c r="G677" s="9"/>
      <c r="H677" s="10"/>
      <c r="I677" s="70"/>
      <c r="J677" s="11"/>
      <c r="K677" s="11"/>
      <c r="L677" s="11"/>
      <c r="M677" s="11"/>
      <c r="N677" s="11"/>
      <c r="Q677" s="38"/>
      <c r="R677" s="38"/>
      <c r="AMI677"/>
      <c r="AMJ677"/>
    </row>
    <row r="678" spans="2:1024" s="36" customFormat="1" x14ac:dyDescent="0.25">
      <c r="B678" s="5"/>
      <c r="C678" s="6"/>
      <c r="D678" s="5"/>
      <c r="E678" s="7"/>
      <c r="F678" s="8"/>
      <c r="G678" s="9"/>
      <c r="H678" s="10"/>
      <c r="I678" s="70"/>
      <c r="J678" s="11"/>
      <c r="K678" s="11"/>
      <c r="L678" s="11"/>
      <c r="M678" s="11"/>
      <c r="N678" s="11"/>
      <c r="Q678" s="38"/>
      <c r="R678" s="38"/>
      <c r="AMI678"/>
      <c r="AMJ678"/>
    </row>
    <row r="679" spans="2:1024" s="36" customFormat="1" x14ac:dyDescent="0.25">
      <c r="B679" s="5"/>
      <c r="C679" s="6"/>
      <c r="D679" s="5"/>
      <c r="E679" s="7"/>
      <c r="F679" s="8"/>
      <c r="G679" s="9"/>
      <c r="H679" s="10"/>
      <c r="I679" s="70"/>
      <c r="J679" s="11"/>
      <c r="K679" s="11"/>
      <c r="L679" s="11"/>
      <c r="M679" s="11"/>
      <c r="N679" s="11"/>
      <c r="Q679" s="38"/>
      <c r="R679" s="38"/>
      <c r="AMI679"/>
      <c r="AMJ679"/>
    </row>
    <row r="680" spans="2:1024" s="36" customFormat="1" x14ac:dyDescent="0.25">
      <c r="B680" s="5"/>
      <c r="C680" s="6"/>
      <c r="D680" s="5"/>
      <c r="E680" s="7"/>
      <c r="F680" s="8"/>
      <c r="G680" s="9"/>
      <c r="H680" s="10"/>
      <c r="I680" s="70"/>
      <c r="J680" s="11"/>
      <c r="K680" s="11"/>
      <c r="L680" s="11"/>
      <c r="M680" s="11"/>
      <c r="N680" s="11"/>
      <c r="Q680" s="38"/>
      <c r="R680" s="38"/>
      <c r="AMI680"/>
      <c r="AMJ680"/>
    </row>
    <row r="681" spans="2:1024" s="36" customFormat="1" x14ac:dyDescent="0.25">
      <c r="B681" s="5"/>
      <c r="C681" s="6"/>
      <c r="D681" s="5"/>
      <c r="E681" s="7"/>
      <c r="F681" s="8"/>
      <c r="G681" s="9"/>
      <c r="H681" s="10"/>
      <c r="I681" s="70"/>
      <c r="J681" s="11"/>
      <c r="K681" s="11"/>
      <c r="L681" s="11"/>
      <c r="M681" s="11"/>
      <c r="N681" s="11"/>
      <c r="Q681" s="38"/>
      <c r="R681" s="38"/>
      <c r="AMI681"/>
      <c r="AMJ681"/>
    </row>
    <row r="682" spans="2:1024" s="36" customFormat="1" x14ac:dyDescent="0.25">
      <c r="B682" s="5"/>
      <c r="C682" s="6"/>
      <c r="D682" s="5"/>
      <c r="E682" s="7"/>
      <c r="F682" s="8"/>
      <c r="G682" s="9"/>
      <c r="H682" s="10"/>
      <c r="I682" s="70"/>
      <c r="J682" s="11"/>
      <c r="K682" s="11"/>
      <c r="L682" s="11"/>
      <c r="M682" s="11"/>
      <c r="N682" s="11"/>
      <c r="Q682" s="38"/>
      <c r="R682" s="38"/>
      <c r="AMI682"/>
      <c r="AMJ682"/>
    </row>
    <row r="683" spans="2:1024" s="36" customFormat="1" x14ac:dyDescent="0.25">
      <c r="B683" s="5"/>
      <c r="C683" s="6"/>
      <c r="D683" s="5"/>
      <c r="E683" s="7"/>
      <c r="F683" s="8"/>
      <c r="G683" s="9"/>
      <c r="H683" s="10"/>
      <c r="I683" s="70"/>
      <c r="J683" s="11"/>
      <c r="K683" s="11"/>
      <c r="L683" s="11"/>
      <c r="M683" s="11"/>
      <c r="N683" s="11"/>
      <c r="Q683" s="38"/>
      <c r="R683" s="38"/>
      <c r="AMI683"/>
      <c r="AMJ683"/>
    </row>
    <row r="684" spans="2:1024" s="36" customFormat="1" x14ac:dyDescent="0.25">
      <c r="B684" s="5"/>
      <c r="C684" s="6"/>
      <c r="D684" s="5"/>
      <c r="E684" s="7"/>
      <c r="F684" s="8"/>
      <c r="G684" s="9"/>
      <c r="H684" s="10"/>
      <c r="I684" s="70"/>
      <c r="J684" s="11"/>
      <c r="K684" s="11"/>
      <c r="L684" s="11"/>
      <c r="M684" s="11"/>
      <c r="N684" s="11"/>
      <c r="Q684" s="38"/>
      <c r="R684" s="38"/>
      <c r="AMI684"/>
      <c r="AMJ684"/>
    </row>
    <row r="685" spans="2:1024" s="36" customFormat="1" x14ac:dyDescent="0.25">
      <c r="B685" s="5"/>
      <c r="C685" s="6"/>
      <c r="D685" s="5"/>
      <c r="E685" s="7"/>
      <c r="F685" s="8"/>
      <c r="G685" s="9"/>
      <c r="H685" s="10"/>
      <c r="I685" s="70"/>
      <c r="J685" s="11"/>
      <c r="K685" s="11"/>
      <c r="L685" s="11"/>
      <c r="M685" s="11"/>
      <c r="N685" s="11"/>
      <c r="Q685" s="38"/>
      <c r="R685" s="38"/>
      <c r="AMI685"/>
      <c r="AMJ685"/>
    </row>
    <row r="686" spans="2:1024" s="36" customFormat="1" x14ac:dyDescent="0.25">
      <c r="B686" s="5"/>
      <c r="C686" s="6"/>
      <c r="D686" s="5"/>
      <c r="E686" s="7"/>
      <c r="F686" s="8"/>
      <c r="G686" s="9"/>
      <c r="H686" s="10"/>
      <c r="I686" s="70"/>
      <c r="J686" s="11"/>
      <c r="K686" s="11"/>
      <c r="L686" s="11"/>
      <c r="M686" s="11"/>
      <c r="N686" s="11"/>
      <c r="Q686" s="38"/>
      <c r="R686" s="38"/>
      <c r="AMI686"/>
      <c r="AMJ686"/>
    </row>
    <row r="687" spans="2:1024" s="36" customFormat="1" x14ac:dyDescent="0.25">
      <c r="B687" s="5"/>
      <c r="C687" s="6"/>
      <c r="D687" s="5"/>
      <c r="E687" s="7"/>
      <c r="F687" s="8"/>
      <c r="G687" s="9"/>
      <c r="H687" s="10"/>
      <c r="I687" s="70"/>
      <c r="J687" s="11"/>
      <c r="K687" s="11"/>
      <c r="L687" s="11"/>
      <c r="M687" s="11"/>
      <c r="N687" s="11"/>
      <c r="Q687" s="38"/>
      <c r="R687" s="38"/>
      <c r="AMI687"/>
      <c r="AMJ687"/>
    </row>
    <row r="688" spans="2:1024" s="36" customFormat="1" x14ac:dyDescent="0.25">
      <c r="B688" s="5"/>
      <c r="C688" s="6"/>
      <c r="D688" s="5"/>
      <c r="E688" s="7"/>
      <c r="F688" s="8"/>
      <c r="G688" s="9"/>
      <c r="H688" s="10"/>
      <c r="I688" s="70"/>
      <c r="J688" s="11"/>
      <c r="K688" s="11"/>
      <c r="L688" s="11"/>
      <c r="M688" s="11"/>
      <c r="N688" s="11"/>
      <c r="Q688" s="38"/>
      <c r="R688" s="38"/>
      <c r="AMI688"/>
      <c r="AMJ688"/>
    </row>
    <row r="689" spans="2:1024" s="36" customFormat="1" x14ac:dyDescent="0.25">
      <c r="B689" s="5"/>
      <c r="C689" s="6"/>
      <c r="D689" s="5"/>
      <c r="E689" s="7"/>
      <c r="F689" s="8"/>
      <c r="G689" s="9"/>
      <c r="H689" s="10"/>
      <c r="I689" s="70"/>
      <c r="J689" s="11"/>
      <c r="K689" s="11"/>
      <c r="L689" s="11"/>
      <c r="M689" s="11"/>
      <c r="N689" s="11"/>
      <c r="Q689" s="38"/>
      <c r="R689" s="38"/>
      <c r="AMI689"/>
      <c r="AMJ689"/>
    </row>
    <row r="690" spans="2:1024" s="36" customFormat="1" x14ac:dyDescent="0.25">
      <c r="B690" s="5"/>
      <c r="C690" s="6"/>
      <c r="D690" s="5"/>
      <c r="E690" s="7"/>
      <c r="F690" s="8"/>
      <c r="G690" s="9"/>
      <c r="H690" s="10"/>
      <c r="I690" s="70"/>
      <c r="J690" s="11"/>
      <c r="K690" s="11"/>
      <c r="L690" s="11"/>
      <c r="M690" s="11"/>
      <c r="N690" s="11"/>
      <c r="Q690" s="38"/>
      <c r="R690" s="38"/>
      <c r="AMI690"/>
      <c r="AMJ690"/>
    </row>
    <row r="691" spans="2:1024" s="36" customFormat="1" x14ac:dyDescent="0.25">
      <c r="B691" s="5"/>
      <c r="C691" s="6"/>
      <c r="D691" s="5"/>
      <c r="E691" s="7"/>
      <c r="F691" s="8"/>
      <c r="G691" s="9"/>
      <c r="H691" s="10"/>
      <c r="I691" s="70"/>
      <c r="J691" s="11"/>
      <c r="K691" s="11"/>
      <c r="L691" s="11"/>
      <c r="M691" s="11"/>
      <c r="N691" s="11"/>
      <c r="Q691" s="38"/>
      <c r="R691" s="38"/>
      <c r="AMI691"/>
      <c r="AMJ691"/>
    </row>
    <row r="692" spans="2:1024" s="36" customFormat="1" x14ac:dyDescent="0.25">
      <c r="B692" s="5"/>
      <c r="C692" s="6"/>
      <c r="D692" s="5"/>
      <c r="E692" s="7"/>
      <c r="F692" s="8"/>
      <c r="G692" s="9"/>
      <c r="H692" s="10"/>
      <c r="I692" s="70"/>
      <c r="J692" s="11"/>
      <c r="K692" s="11"/>
      <c r="L692" s="11"/>
      <c r="M692" s="11"/>
      <c r="N692" s="11"/>
      <c r="Q692" s="38"/>
      <c r="R692" s="38"/>
      <c r="AMI692"/>
      <c r="AMJ692"/>
    </row>
    <row r="693" spans="2:1024" s="36" customFormat="1" x14ac:dyDescent="0.25">
      <c r="B693" s="5"/>
      <c r="C693" s="6"/>
      <c r="D693" s="5"/>
      <c r="E693" s="7"/>
      <c r="F693" s="8"/>
      <c r="G693" s="9"/>
      <c r="H693" s="10"/>
      <c r="I693" s="70"/>
      <c r="J693" s="11"/>
      <c r="K693" s="11"/>
      <c r="L693" s="11"/>
      <c r="M693" s="11"/>
      <c r="N693" s="11"/>
      <c r="Q693" s="38"/>
      <c r="R693" s="38"/>
      <c r="AMI693"/>
      <c r="AMJ693"/>
    </row>
    <row r="694" spans="2:1024" s="36" customFormat="1" x14ac:dyDescent="0.25">
      <c r="B694" s="5"/>
      <c r="C694" s="6"/>
      <c r="D694" s="5"/>
      <c r="E694" s="7"/>
      <c r="F694" s="8"/>
      <c r="G694" s="9"/>
      <c r="H694" s="10"/>
      <c r="I694" s="70"/>
      <c r="J694" s="11"/>
      <c r="K694" s="11"/>
      <c r="L694" s="11"/>
      <c r="M694" s="11"/>
      <c r="N694" s="11"/>
      <c r="Q694" s="38"/>
      <c r="R694" s="38"/>
      <c r="AMI694"/>
      <c r="AMJ694"/>
    </row>
    <row r="695" spans="2:1024" s="36" customFormat="1" x14ac:dyDescent="0.25">
      <c r="B695" s="5"/>
      <c r="C695" s="6"/>
      <c r="D695" s="5"/>
      <c r="E695" s="7"/>
      <c r="F695" s="8"/>
      <c r="G695" s="9"/>
      <c r="H695" s="10"/>
      <c r="I695" s="70"/>
      <c r="J695" s="11"/>
      <c r="K695" s="11"/>
      <c r="L695" s="11"/>
      <c r="M695" s="11"/>
      <c r="N695" s="11"/>
      <c r="Q695" s="38"/>
      <c r="R695" s="38"/>
      <c r="AMI695"/>
      <c r="AMJ695"/>
    </row>
    <row r="696" spans="2:1024" s="36" customFormat="1" x14ac:dyDescent="0.25">
      <c r="B696" s="5"/>
      <c r="C696" s="6"/>
      <c r="D696" s="5"/>
      <c r="E696" s="7"/>
      <c r="F696" s="8"/>
      <c r="G696" s="9"/>
      <c r="H696" s="10"/>
      <c r="I696" s="70"/>
      <c r="J696" s="11"/>
      <c r="K696" s="11"/>
      <c r="L696" s="11"/>
      <c r="M696" s="11"/>
      <c r="N696" s="11"/>
      <c r="Q696" s="38"/>
      <c r="R696" s="38"/>
      <c r="AMI696"/>
      <c r="AMJ696"/>
    </row>
    <row r="697" spans="2:1024" s="36" customFormat="1" x14ac:dyDescent="0.25">
      <c r="B697" s="5"/>
      <c r="C697" s="6"/>
      <c r="D697" s="5"/>
      <c r="E697" s="7"/>
      <c r="F697" s="8"/>
      <c r="G697" s="9"/>
      <c r="H697" s="10"/>
      <c r="I697" s="70"/>
      <c r="J697" s="11"/>
      <c r="K697" s="11"/>
      <c r="L697" s="11"/>
      <c r="M697" s="11"/>
      <c r="N697" s="11"/>
      <c r="Q697" s="38"/>
      <c r="R697" s="38"/>
      <c r="AMI697"/>
      <c r="AMJ697"/>
    </row>
    <row r="698" spans="2:1024" s="36" customFormat="1" x14ac:dyDescent="0.25">
      <c r="B698" s="5"/>
      <c r="C698" s="6"/>
      <c r="D698" s="5"/>
      <c r="E698" s="7"/>
      <c r="F698" s="8"/>
      <c r="G698" s="9"/>
      <c r="H698" s="10"/>
      <c r="I698" s="70"/>
      <c r="J698" s="11"/>
      <c r="K698" s="11"/>
      <c r="L698" s="11"/>
      <c r="M698" s="11"/>
      <c r="N698" s="11"/>
      <c r="Q698" s="38"/>
      <c r="R698" s="38"/>
      <c r="AMI698"/>
      <c r="AMJ698"/>
    </row>
    <row r="699" spans="2:1024" s="36" customFormat="1" x14ac:dyDescent="0.25">
      <c r="B699" s="5"/>
      <c r="C699" s="6"/>
      <c r="D699" s="5"/>
      <c r="E699" s="7"/>
      <c r="F699" s="8"/>
      <c r="G699" s="9"/>
      <c r="H699" s="10"/>
      <c r="I699" s="70"/>
      <c r="J699" s="11"/>
      <c r="K699" s="11"/>
      <c r="L699" s="11"/>
      <c r="M699" s="11"/>
      <c r="N699" s="11"/>
      <c r="Q699" s="38"/>
      <c r="R699" s="38"/>
      <c r="AMI699"/>
      <c r="AMJ699"/>
    </row>
    <row r="700" spans="2:1024" s="36" customFormat="1" x14ac:dyDescent="0.25">
      <c r="B700" s="5"/>
      <c r="C700" s="6"/>
      <c r="D700" s="5"/>
      <c r="E700" s="7"/>
      <c r="F700" s="8"/>
      <c r="G700" s="9"/>
      <c r="H700" s="10"/>
      <c r="I700" s="70"/>
      <c r="J700" s="11"/>
      <c r="K700" s="11"/>
      <c r="L700" s="11"/>
      <c r="M700" s="11"/>
      <c r="N700" s="11"/>
      <c r="Q700" s="38"/>
      <c r="R700" s="38"/>
      <c r="AMI700"/>
      <c r="AMJ700"/>
    </row>
    <row r="701" spans="2:1024" s="36" customFormat="1" x14ac:dyDescent="0.25">
      <c r="B701" s="5"/>
      <c r="C701" s="6"/>
      <c r="D701" s="5"/>
      <c r="E701" s="7"/>
      <c r="F701" s="8"/>
      <c r="G701" s="9"/>
      <c r="H701" s="10"/>
      <c r="I701" s="70"/>
      <c r="J701" s="11"/>
      <c r="K701" s="11"/>
      <c r="L701" s="11"/>
      <c r="M701" s="11"/>
      <c r="N701" s="11"/>
      <c r="Q701" s="38"/>
      <c r="R701" s="38"/>
      <c r="AMI701"/>
      <c r="AMJ701"/>
    </row>
    <row r="702" spans="2:1024" s="36" customFormat="1" x14ac:dyDescent="0.25">
      <c r="B702" s="5"/>
      <c r="C702" s="6"/>
      <c r="D702" s="5"/>
      <c r="E702" s="7"/>
      <c r="F702" s="8"/>
      <c r="G702" s="9"/>
      <c r="H702" s="10"/>
      <c r="I702" s="70"/>
      <c r="J702" s="11"/>
      <c r="K702" s="11"/>
      <c r="L702" s="11"/>
      <c r="M702" s="11"/>
      <c r="N702" s="11"/>
      <c r="Q702" s="38"/>
      <c r="R702" s="38"/>
      <c r="AMI702"/>
      <c r="AMJ702"/>
    </row>
    <row r="703" spans="2:1024" s="36" customFormat="1" x14ac:dyDescent="0.25">
      <c r="B703" s="5"/>
      <c r="C703" s="6"/>
      <c r="D703" s="5"/>
      <c r="E703" s="7"/>
      <c r="F703" s="8"/>
      <c r="G703" s="9"/>
      <c r="H703" s="10"/>
      <c r="I703" s="70"/>
      <c r="J703" s="11"/>
      <c r="K703" s="11"/>
      <c r="L703" s="11"/>
      <c r="M703" s="11"/>
      <c r="N703" s="11"/>
      <c r="Q703" s="38"/>
      <c r="R703" s="38"/>
      <c r="AMI703"/>
      <c r="AMJ703"/>
    </row>
    <row r="704" spans="2:1024" s="36" customFormat="1" x14ac:dyDescent="0.25">
      <c r="B704" s="5"/>
      <c r="C704" s="6"/>
      <c r="D704" s="5"/>
      <c r="E704" s="7"/>
      <c r="F704" s="8"/>
      <c r="G704" s="9"/>
      <c r="H704" s="10"/>
      <c r="I704" s="70"/>
      <c r="J704" s="11"/>
      <c r="K704" s="11"/>
      <c r="L704" s="11"/>
      <c r="M704" s="11"/>
      <c r="N704" s="11"/>
      <c r="Q704" s="38"/>
      <c r="R704" s="38"/>
      <c r="AMI704"/>
      <c r="AMJ704"/>
    </row>
    <row r="705" spans="2:1024" s="36" customFormat="1" x14ac:dyDescent="0.25">
      <c r="B705" s="5"/>
      <c r="C705" s="6"/>
      <c r="D705" s="5"/>
      <c r="E705" s="7"/>
      <c r="F705" s="8"/>
      <c r="G705" s="9"/>
      <c r="H705" s="10"/>
      <c r="I705" s="70"/>
      <c r="J705" s="11"/>
      <c r="K705" s="11"/>
      <c r="L705" s="11"/>
      <c r="M705" s="11"/>
      <c r="N705" s="11"/>
      <c r="Q705" s="38"/>
      <c r="R705" s="38"/>
      <c r="AMI705"/>
      <c r="AMJ705"/>
    </row>
    <row r="706" spans="2:1024" s="36" customFormat="1" x14ac:dyDescent="0.25">
      <c r="B706" s="5"/>
      <c r="C706" s="6"/>
      <c r="D706" s="5"/>
      <c r="E706" s="7"/>
      <c r="F706" s="8"/>
      <c r="G706" s="9"/>
      <c r="H706" s="10"/>
      <c r="I706" s="70"/>
      <c r="J706" s="11"/>
      <c r="K706" s="11"/>
      <c r="L706" s="11"/>
      <c r="M706" s="11"/>
      <c r="N706" s="11"/>
      <c r="Q706" s="38"/>
      <c r="R706" s="38"/>
      <c r="AMI706"/>
      <c r="AMJ706"/>
    </row>
    <row r="707" spans="2:1024" s="36" customFormat="1" x14ac:dyDescent="0.25">
      <c r="B707" s="5"/>
      <c r="C707" s="6"/>
      <c r="D707" s="5"/>
      <c r="E707" s="7"/>
      <c r="F707" s="8"/>
      <c r="G707" s="9"/>
      <c r="H707" s="10"/>
      <c r="I707" s="70"/>
      <c r="J707" s="11"/>
      <c r="K707" s="11"/>
      <c r="L707" s="11"/>
      <c r="M707" s="11"/>
      <c r="N707" s="11"/>
      <c r="Q707" s="38"/>
      <c r="R707" s="38"/>
      <c r="AMI707"/>
      <c r="AMJ707"/>
    </row>
    <row r="708" spans="2:1024" s="36" customFormat="1" x14ac:dyDescent="0.25">
      <c r="B708" s="5"/>
      <c r="C708" s="6"/>
      <c r="D708" s="5"/>
      <c r="E708" s="7"/>
      <c r="F708" s="8"/>
      <c r="G708" s="9"/>
      <c r="H708" s="10"/>
      <c r="I708" s="70"/>
      <c r="J708" s="11"/>
      <c r="K708" s="11"/>
      <c r="L708" s="11"/>
      <c r="M708" s="11"/>
      <c r="N708" s="11"/>
      <c r="Q708" s="38"/>
      <c r="R708" s="38"/>
      <c r="AMI708"/>
      <c r="AMJ708"/>
    </row>
    <row r="709" spans="2:1024" s="36" customFormat="1" x14ac:dyDescent="0.25">
      <c r="B709" s="5"/>
      <c r="C709" s="6"/>
      <c r="D709" s="5"/>
      <c r="E709" s="7"/>
      <c r="F709" s="8"/>
      <c r="G709" s="9"/>
      <c r="H709" s="10"/>
      <c r="I709" s="70"/>
      <c r="J709" s="11"/>
      <c r="K709" s="11"/>
      <c r="L709" s="11"/>
      <c r="M709" s="11"/>
      <c r="N709" s="11"/>
      <c r="Q709" s="38"/>
      <c r="R709" s="38"/>
      <c r="AMI709"/>
      <c r="AMJ709"/>
    </row>
    <row r="710" spans="2:1024" s="36" customFormat="1" x14ac:dyDescent="0.25">
      <c r="B710" s="5"/>
      <c r="C710" s="6"/>
      <c r="D710" s="5"/>
      <c r="E710" s="7"/>
      <c r="F710" s="8"/>
      <c r="G710" s="9"/>
      <c r="H710" s="10"/>
      <c r="I710" s="70"/>
      <c r="J710" s="11"/>
      <c r="K710" s="11"/>
      <c r="L710" s="11"/>
      <c r="M710" s="11"/>
      <c r="N710" s="11"/>
      <c r="Q710" s="38"/>
      <c r="R710" s="38"/>
      <c r="AMI710"/>
      <c r="AMJ710"/>
    </row>
    <row r="711" spans="2:1024" s="36" customFormat="1" x14ac:dyDescent="0.25">
      <c r="B711" s="5"/>
      <c r="C711" s="6"/>
      <c r="D711" s="5"/>
      <c r="E711" s="7"/>
      <c r="F711" s="8"/>
      <c r="G711" s="9"/>
      <c r="H711" s="10"/>
      <c r="I711" s="70"/>
      <c r="J711" s="11"/>
      <c r="K711" s="11"/>
      <c r="L711" s="11"/>
      <c r="M711" s="11"/>
      <c r="N711" s="11"/>
      <c r="Q711" s="38"/>
      <c r="R711" s="38"/>
      <c r="AMI711"/>
      <c r="AMJ711"/>
    </row>
    <row r="712" spans="2:1024" s="36" customFormat="1" x14ac:dyDescent="0.25">
      <c r="B712" s="5"/>
      <c r="C712" s="6"/>
      <c r="D712" s="5"/>
      <c r="E712" s="7"/>
      <c r="F712" s="8"/>
      <c r="G712" s="9"/>
      <c r="H712" s="10"/>
      <c r="I712" s="70"/>
      <c r="J712" s="11"/>
      <c r="K712" s="11"/>
      <c r="L712" s="11"/>
      <c r="M712" s="11"/>
      <c r="N712" s="11"/>
      <c r="Q712" s="38"/>
      <c r="R712" s="38"/>
      <c r="AMI712"/>
      <c r="AMJ712"/>
    </row>
    <row r="713" spans="2:1024" s="36" customFormat="1" x14ac:dyDescent="0.25">
      <c r="B713" s="5"/>
      <c r="C713" s="6"/>
      <c r="D713" s="5"/>
      <c r="E713" s="7"/>
      <c r="F713" s="8"/>
      <c r="G713" s="9"/>
      <c r="H713" s="10"/>
      <c r="I713" s="70"/>
      <c r="J713" s="11"/>
      <c r="K713" s="11"/>
      <c r="L713" s="11"/>
      <c r="M713" s="11"/>
      <c r="N713" s="11"/>
      <c r="Q713" s="38"/>
      <c r="R713" s="38"/>
      <c r="AMI713"/>
      <c r="AMJ713"/>
    </row>
    <row r="714" spans="2:1024" s="36" customFormat="1" x14ac:dyDescent="0.25">
      <c r="B714" s="5"/>
      <c r="C714" s="6"/>
      <c r="D714" s="5"/>
      <c r="E714" s="7"/>
      <c r="F714" s="8"/>
      <c r="G714" s="9"/>
      <c r="H714" s="10"/>
      <c r="I714" s="70"/>
      <c r="J714" s="11"/>
      <c r="K714" s="11"/>
      <c r="L714" s="11"/>
      <c r="M714" s="11"/>
      <c r="N714" s="11"/>
      <c r="Q714" s="38"/>
      <c r="R714" s="38"/>
      <c r="AMI714"/>
      <c r="AMJ714"/>
    </row>
    <row r="715" spans="2:1024" s="36" customFormat="1" x14ac:dyDescent="0.25">
      <c r="B715" s="5"/>
      <c r="C715" s="6"/>
      <c r="D715" s="5"/>
      <c r="E715" s="7"/>
      <c r="F715" s="8"/>
      <c r="G715" s="9"/>
      <c r="H715" s="10"/>
      <c r="I715" s="70"/>
      <c r="J715" s="11"/>
      <c r="K715" s="11"/>
      <c r="L715" s="11"/>
      <c r="M715" s="11"/>
      <c r="N715" s="11"/>
      <c r="Q715" s="38"/>
      <c r="R715" s="38"/>
      <c r="AMI715"/>
      <c r="AMJ715"/>
    </row>
    <row r="716" spans="2:1024" s="36" customFormat="1" x14ac:dyDescent="0.25">
      <c r="B716" s="5"/>
      <c r="C716" s="6"/>
      <c r="D716" s="5"/>
      <c r="E716" s="7"/>
      <c r="F716" s="8"/>
      <c r="G716" s="9"/>
      <c r="H716" s="10"/>
      <c r="I716" s="70"/>
      <c r="J716" s="11"/>
      <c r="K716" s="11"/>
      <c r="L716" s="11"/>
      <c r="M716" s="11"/>
      <c r="N716" s="11"/>
      <c r="Q716" s="38"/>
      <c r="R716" s="38"/>
      <c r="AMI716"/>
      <c r="AMJ716"/>
    </row>
    <row r="717" spans="2:1024" s="36" customFormat="1" x14ac:dyDescent="0.25">
      <c r="B717" s="5"/>
      <c r="C717" s="6"/>
      <c r="D717" s="5"/>
      <c r="E717" s="7"/>
      <c r="F717" s="8"/>
      <c r="G717" s="9"/>
      <c r="H717" s="10"/>
      <c r="I717" s="70"/>
      <c r="J717" s="11"/>
      <c r="K717" s="11"/>
      <c r="L717" s="11"/>
      <c r="M717" s="11"/>
      <c r="N717" s="11"/>
      <c r="Q717" s="38"/>
      <c r="R717" s="38"/>
      <c r="AMI717"/>
      <c r="AMJ717"/>
    </row>
    <row r="718" spans="2:1024" s="36" customFormat="1" x14ac:dyDescent="0.25">
      <c r="B718" s="5"/>
      <c r="C718" s="6"/>
      <c r="D718" s="5"/>
      <c r="E718" s="7"/>
      <c r="F718" s="8"/>
      <c r="G718" s="9"/>
      <c r="H718" s="10"/>
      <c r="I718" s="70"/>
      <c r="J718" s="11"/>
      <c r="K718" s="11"/>
      <c r="L718" s="11"/>
      <c r="M718" s="11"/>
      <c r="N718" s="11"/>
      <c r="Q718" s="38"/>
      <c r="R718" s="38"/>
      <c r="AMI718"/>
      <c r="AMJ718"/>
    </row>
    <row r="719" spans="2:1024" s="36" customFormat="1" x14ac:dyDescent="0.25">
      <c r="B719" s="5"/>
      <c r="C719" s="6"/>
      <c r="D719" s="5"/>
      <c r="E719" s="7"/>
      <c r="F719" s="8"/>
      <c r="G719" s="9"/>
      <c r="H719" s="10"/>
      <c r="I719" s="70"/>
      <c r="J719" s="11"/>
      <c r="K719" s="11"/>
      <c r="L719" s="11"/>
      <c r="M719" s="11"/>
      <c r="N719" s="11"/>
      <c r="Q719" s="38"/>
      <c r="R719" s="38"/>
      <c r="AMI719"/>
      <c r="AMJ719"/>
    </row>
    <row r="720" spans="2:1024" s="36" customFormat="1" x14ac:dyDescent="0.25">
      <c r="B720" s="5"/>
      <c r="C720" s="6"/>
      <c r="D720" s="5"/>
      <c r="E720" s="7"/>
      <c r="F720" s="8"/>
      <c r="G720" s="9"/>
      <c r="H720" s="10"/>
      <c r="I720" s="70"/>
      <c r="J720" s="11"/>
      <c r="K720" s="11"/>
      <c r="L720" s="11"/>
      <c r="M720" s="11"/>
      <c r="N720" s="11"/>
      <c r="Q720" s="38"/>
      <c r="R720" s="38"/>
      <c r="AMI720"/>
      <c r="AMJ720"/>
    </row>
    <row r="721" spans="2:1024" s="36" customFormat="1" x14ac:dyDescent="0.25">
      <c r="B721" s="5"/>
      <c r="C721" s="6"/>
      <c r="D721" s="5"/>
      <c r="E721" s="7"/>
      <c r="F721" s="8"/>
      <c r="G721" s="9"/>
      <c r="H721" s="10"/>
      <c r="I721" s="70"/>
      <c r="J721" s="11"/>
      <c r="K721" s="11"/>
      <c r="L721" s="11"/>
      <c r="M721" s="11"/>
      <c r="N721" s="11"/>
      <c r="Q721" s="38"/>
      <c r="R721" s="38"/>
      <c r="AMI721"/>
      <c r="AMJ721"/>
    </row>
    <row r="722" spans="2:1024" s="36" customFormat="1" x14ac:dyDescent="0.25">
      <c r="B722" s="5"/>
      <c r="C722" s="6"/>
      <c r="D722" s="5"/>
      <c r="E722" s="7"/>
      <c r="F722" s="8"/>
      <c r="G722" s="9"/>
      <c r="H722" s="10"/>
      <c r="I722" s="70"/>
      <c r="J722" s="11"/>
      <c r="K722" s="11"/>
      <c r="L722" s="11"/>
      <c r="M722" s="11"/>
      <c r="N722" s="11"/>
      <c r="Q722" s="38"/>
      <c r="R722" s="38"/>
      <c r="AMI722"/>
      <c r="AMJ722"/>
    </row>
    <row r="723" spans="2:1024" s="36" customFormat="1" x14ac:dyDescent="0.25">
      <c r="B723" s="5"/>
      <c r="C723" s="6"/>
      <c r="D723" s="5"/>
      <c r="E723" s="7"/>
      <c r="F723" s="8"/>
      <c r="G723" s="9"/>
      <c r="H723" s="10"/>
      <c r="I723" s="70"/>
      <c r="J723" s="11"/>
      <c r="K723" s="11"/>
      <c r="L723" s="11"/>
      <c r="M723" s="11"/>
      <c r="N723" s="11"/>
      <c r="Q723" s="38"/>
      <c r="R723" s="38"/>
      <c r="AMI723"/>
      <c r="AMJ723"/>
    </row>
    <row r="724" spans="2:1024" s="36" customFormat="1" x14ac:dyDescent="0.25">
      <c r="B724" s="5"/>
      <c r="C724" s="6"/>
      <c r="D724" s="5"/>
      <c r="E724" s="7"/>
      <c r="F724" s="8"/>
      <c r="G724" s="9"/>
      <c r="H724" s="10"/>
      <c r="I724" s="70"/>
      <c r="J724" s="11"/>
      <c r="K724" s="11"/>
      <c r="L724" s="11"/>
      <c r="M724" s="11"/>
      <c r="N724" s="11"/>
      <c r="Q724" s="38"/>
      <c r="R724" s="38"/>
      <c r="AMI724"/>
      <c r="AMJ724"/>
    </row>
    <row r="725" spans="2:1024" s="36" customFormat="1" x14ac:dyDescent="0.25">
      <c r="B725" s="5"/>
      <c r="C725" s="6"/>
      <c r="D725" s="5"/>
      <c r="E725" s="7"/>
      <c r="F725" s="8"/>
      <c r="G725" s="9"/>
      <c r="H725" s="10"/>
      <c r="I725" s="70"/>
      <c r="J725" s="11"/>
      <c r="K725" s="11"/>
      <c r="L725" s="11"/>
      <c r="M725" s="11"/>
      <c r="N725" s="11"/>
      <c r="Q725" s="38"/>
      <c r="R725" s="38"/>
      <c r="AMI725"/>
      <c r="AMJ725"/>
    </row>
    <row r="726" spans="2:1024" s="36" customFormat="1" x14ac:dyDescent="0.25">
      <c r="B726" s="5"/>
      <c r="C726" s="6"/>
      <c r="D726" s="5"/>
      <c r="E726" s="7"/>
      <c r="F726" s="8"/>
      <c r="G726" s="9"/>
      <c r="H726" s="10"/>
      <c r="I726" s="70"/>
      <c r="J726" s="11"/>
      <c r="K726" s="11"/>
      <c r="L726" s="11"/>
      <c r="M726" s="11"/>
      <c r="N726" s="11"/>
      <c r="Q726" s="38"/>
      <c r="R726" s="38"/>
      <c r="AMI726"/>
      <c r="AMJ726"/>
    </row>
    <row r="727" spans="2:1024" s="36" customFormat="1" x14ac:dyDescent="0.25">
      <c r="B727" s="5"/>
      <c r="C727" s="6"/>
      <c r="D727" s="5"/>
      <c r="E727" s="7"/>
      <c r="F727" s="8"/>
      <c r="G727" s="9"/>
      <c r="H727" s="10"/>
      <c r="I727" s="70"/>
      <c r="J727" s="11"/>
      <c r="K727" s="11"/>
      <c r="L727" s="11"/>
      <c r="M727" s="11"/>
      <c r="N727" s="11"/>
      <c r="Q727" s="38"/>
      <c r="R727" s="38"/>
      <c r="AMI727"/>
      <c r="AMJ727"/>
    </row>
    <row r="728" spans="2:1024" s="36" customFormat="1" x14ac:dyDescent="0.25">
      <c r="B728" s="5"/>
      <c r="C728" s="6"/>
      <c r="D728" s="5"/>
      <c r="E728" s="7"/>
      <c r="F728" s="8"/>
      <c r="G728" s="9"/>
      <c r="H728" s="10"/>
      <c r="I728" s="70"/>
      <c r="J728" s="11"/>
      <c r="K728" s="11"/>
      <c r="L728" s="11"/>
      <c r="M728" s="11"/>
      <c r="N728" s="11"/>
      <c r="Q728" s="38"/>
      <c r="R728" s="38"/>
      <c r="AMI728"/>
      <c r="AMJ728"/>
    </row>
    <row r="729" spans="2:1024" s="36" customFormat="1" x14ac:dyDescent="0.25">
      <c r="B729" s="5"/>
      <c r="C729" s="6"/>
      <c r="D729" s="5"/>
      <c r="E729" s="7"/>
      <c r="F729" s="8"/>
      <c r="G729" s="9"/>
      <c r="H729" s="10"/>
      <c r="I729" s="70"/>
      <c r="J729" s="11"/>
      <c r="K729" s="11"/>
      <c r="L729" s="11"/>
      <c r="M729" s="11"/>
      <c r="N729" s="11"/>
      <c r="Q729" s="38"/>
      <c r="R729" s="38"/>
      <c r="AMI729"/>
      <c r="AMJ729"/>
    </row>
    <row r="730" spans="2:1024" s="36" customFormat="1" x14ac:dyDescent="0.25">
      <c r="B730" s="5"/>
      <c r="C730" s="6"/>
      <c r="D730" s="5"/>
      <c r="E730" s="7"/>
      <c r="F730" s="8"/>
      <c r="G730" s="9"/>
      <c r="H730" s="10"/>
      <c r="I730" s="70"/>
      <c r="J730" s="11"/>
      <c r="K730" s="11"/>
      <c r="L730" s="11"/>
      <c r="M730" s="11"/>
      <c r="N730" s="11"/>
      <c r="Q730" s="38"/>
      <c r="R730" s="38"/>
      <c r="AMI730"/>
      <c r="AMJ730"/>
    </row>
    <row r="731" spans="2:1024" s="36" customFormat="1" x14ac:dyDescent="0.25">
      <c r="B731" s="5"/>
      <c r="C731" s="6"/>
      <c r="D731" s="5"/>
      <c r="E731" s="7"/>
      <c r="F731" s="8"/>
      <c r="G731" s="9"/>
      <c r="H731" s="10"/>
      <c r="I731" s="70"/>
      <c r="J731" s="11"/>
      <c r="K731" s="11"/>
      <c r="L731" s="11"/>
      <c r="M731" s="11"/>
      <c r="N731" s="11"/>
      <c r="Q731" s="38"/>
      <c r="R731" s="38"/>
      <c r="AMI731"/>
      <c r="AMJ731"/>
    </row>
    <row r="732" spans="2:1024" s="36" customFormat="1" x14ac:dyDescent="0.25">
      <c r="B732" s="5"/>
      <c r="C732" s="6"/>
      <c r="D732" s="5"/>
      <c r="E732" s="7"/>
      <c r="F732" s="8"/>
      <c r="G732" s="9"/>
      <c r="H732" s="10"/>
      <c r="I732" s="70"/>
      <c r="J732" s="11"/>
      <c r="K732" s="11"/>
      <c r="L732" s="11"/>
      <c r="M732" s="11"/>
      <c r="N732" s="11"/>
      <c r="Q732" s="38"/>
      <c r="R732" s="38"/>
      <c r="AMI732"/>
      <c r="AMJ732"/>
    </row>
    <row r="733" spans="2:1024" s="36" customFormat="1" x14ac:dyDescent="0.25">
      <c r="B733" s="5"/>
      <c r="C733" s="6"/>
      <c r="D733" s="5"/>
      <c r="E733" s="7"/>
      <c r="F733" s="8"/>
      <c r="G733" s="9"/>
      <c r="H733" s="10"/>
      <c r="I733" s="70"/>
      <c r="J733" s="11"/>
      <c r="K733" s="11"/>
      <c r="L733" s="11"/>
      <c r="M733" s="11"/>
      <c r="N733" s="11"/>
      <c r="Q733" s="38"/>
      <c r="R733" s="38"/>
      <c r="AMI733"/>
      <c r="AMJ733"/>
    </row>
    <row r="734" spans="2:1024" s="36" customFormat="1" x14ac:dyDescent="0.25">
      <c r="B734" s="5"/>
      <c r="C734" s="6"/>
      <c r="D734" s="5"/>
      <c r="E734" s="7"/>
      <c r="F734" s="8"/>
      <c r="G734" s="9"/>
      <c r="H734" s="10"/>
      <c r="I734" s="70"/>
      <c r="J734" s="11"/>
      <c r="K734" s="11"/>
      <c r="L734" s="11"/>
      <c r="M734" s="11"/>
      <c r="N734" s="11"/>
      <c r="Q734" s="38"/>
      <c r="R734" s="38"/>
      <c r="AMI734"/>
      <c r="AMJ734"/>
    </row>
    <row r="735" spans="2:1024" s="36" customFormat="1" x14ac:dyDescent="0.25">
      <c r="B735" s="5"/>
      <c r="C735" s="6"/>
      <c r="D735" s="5"/>
      <c r="E735" s="7"/>
      <c r="F735" s="8"/>
      <c r="G735" s="9"/>
      <c r="H735" s="10"/>
      <c r="I735" s="70"/>
      <c r="J735" s="11"/>
      <c r="K735" s="11"/>
      <c r="L735" s="11"/>
      <c r="M735" s="11"/>
      <c r="N735" s="11"/>
      <c r="Q735" s="38"/>
      <c r="R735" s="38"/>
      <c r="AMI735"/>
      <c r="AMJ735"/>
    </row>
    <row r="736" spans="2:1024" s="36" customFormat="1" x14ac:dyDescent="0.25">
      <c r="B736" s="5"/>
      <c r="C736" s="6"/>
      <c r="D736" s="5"/>
      <c r="E736" s="7"/>
      <c r="F736" s="8"/>
      <c r="G736" s="9"/>
      <c r="H736" s="10"/>
      <c r="I736" s="70"/>
      <c r="J736" s="11"/>
      <c r="K736" s="11"/>
      <c r="L736" s="11"/>
      <c r="M736" s="11"/>
      <c r="N736" s="11"/>
      <c r="Q736" s="38"/>
      <c r="R736" s="38"/>
      <c r="AMI736"/>
      <c r="AMJ736"/>
    </row>
    <row r="737" spans="2:1024" s="36" customFormat="1" x14ac:dyDescent="0.25">
      <c r="B737" s="5"/>
      <c r="C737" s="6"/>
      <c r="D737" s="5"/>
      <c r="E737" s="7"/>
      <c r="F737" s="8"/>
      <c r="G737" s="9"/>
      <c r="H737" s="10"/>
      <c r="I737" s="70"/>
      <c r="J737" s="11"/>
      <c r="K737" s="11"/>
      <c r="L737" s="11"/>
      <c r="M737" s="11"/>
      <c r="N737" s="11"/>
      <c r="Q737" s="38"/>
      <c r="R737" s="38"/>
      <c r="AMI737"/>
      <c r="AMJ737"/>
    </row>
    <row r="738" spans="2:1024" s="36" customFormat="1" x14ac:dyDescent="0.25">
      <c r="B738" s="5"/>
      <c r="C738" s="6"/>
      <c r="D738" s="5"/>
      <c r="E738" s="7"/>
      <c r="F738" s="8"/>
      <c r="G738" s="9"/>
      <c r="H738" s="10"/>
      <c r="I738" s="70"/>
      <c r="J738" s="11"/>
      <c r="K738" s="11"/>
      <c r="L738" s="11"/>
      <c r="M738" s="11"/>
      <c r="N738" s="11"/>
      <c r="Q738" s="38"/>
      <c r="R738" s="38"/>
      <c r="AMI738"/>
      <c r="AMJ738"/>
    </row>
    <row r="739" spans="2:1024" s="36" customFormat="1" x14ac:dyDescent="0.25">
      <c r="B739" s="5"/>
      <c r="C739" s="6"/>
      <c r="D739" s="5"/>
      <c r="E739" s="7"/>
      <c r="F739" s="8"/>
      <c r="G739" s="9"/>
      <c r="H739" s="10"/>
      <c r="I739" s="70"/>
      <c r="J739" s="11"/>
      <c r="K739" s="11"/>
      <c r="L739" s="11"/>
      <c r="M739" s="11"/>
      <c r="N739" s="11"/>
      <c r="Q739" s="38"/>
      <c r="R739" s="38"/>
      <c r="AMI739"/>
      <c r="AMJ739"/>
    </row>
    <row r="740" spans="2:1024" s="36" customFormat="1" x14ac:dyDescent="0.25">
      <c r="B740" s="5"/>
      <c r="C740" s="6"/>
      <c r="D740" s="5"/>
      <c r="E740" s="7"/>
      <c r="F740" s="8"/>
      <c r="G740" s="9"/>
      <c r="H740" s="10"/>
      <c r="I740" s="70"/>
      <c r="J740" s="11"/>
      <c r="K740" s="11"/>
      <c r="L740" s="11"/>
      <c r="M740" s="11"/>
      <c r="N740" s="11"/>
      <c r="Q740" s="38"/>
      <c r="R740" s="38"/>
      <c r="AMI740"/>
      <c r="AMJ740"/>
    </row>
    <row r="741" spans="2:1024" s="36" customFormat="1" x14ac:dyDescent="0.25">
      <c r="B741" s="5"/>
      <c r="C741" s="6"/>
      <c r="D741" s="5"/>
      <c r="E741" s="7"/>
      <c r="F741" s="8"/>
      <c r="G741" s="9"/>
      <c r="H741" s="10"/>
      <c r="I741" s="70"/>
      <c r="J741" s="11"/>
      <c r="K741" s="11"/>
      <c r="L741" s="11"/>
      <c r="M741" s="11"/>
      <c r="N741" s="11"/>
      <c r="Q741" s="38"/>
      <c r="R741" s="38"/>
      <c r="AMI741"/>
      <c r="AMJ741"/>
    </row>
    <row r="742" spans="2:1024" s="36" customFormat="1" x14ac:dyDescent="0.25">
      <c r="B742" s="5"/>
      <c r="C742" s="6"/>
      <c r="D742" s="5"/>
      <c r="E742" s="7"/>
      <c r="F742" s="8"/>
      <c r="G742" s="9"/>
      <c r="H742" s="10"/>
      <c r="I742" s="70"/>
      <c r="J742" s="11"/>
      <c r="K742" s="11"/>
      <c r="L742" s="11"/>
      <c r="M742" s="11"/>
      <c r="N742" s="11"/>
      <c r="Q742" s="38"/>
      <c r="R742" s="38"/>
      <c r="AMI742"/>
      <c r="AMJ742"/>
    </row>
    <row r="743" spans="2:1024" s="36" customFormat="1" x14ac:dyDescent="0.25">
      <c r="B743" s="5"/>
      <c r="C743" s="6"/>
      <c r="D743" s="5"/>
      <c r="E743" s="7"/>
      <c r="F743" s="8"/>
      <c r="G743" s="9"/>
      <c r="H743" s="10"/>
      <c r="I743" s="70"/>
      <c r="J743" s="11"/>
      <c r="K743" s="11"/>
      <c r="L743" s="11"/>
      <c r="M743" s="11"/>
      <c r="N743" s="11"/>
      <c r="Q743" s="38"/>
      <c r="R743" s="38"/>
      <c r="AMI743"/>
      <c r="AMJ743"/>
    </row>
    <row r="744" spans="2:1024" s="36" customFormat="1" x14ac:dyDescent="0.25">
      <c r="B744" s="5"/>
      <c r="C744" s="6"/>
      <c r="D744" s="5"/>
      <c r="E744" s="7"/>
      <c r="F744" s="8"/>
      <c r="G744" s="9"/>
      <c r="H744" s="10"/>
      <c r="I744" s="70"/>
      <c r="J744" s="11"/>
      <c r="K744" s="11"/>
      <c r="L744" s="11"/>
      <c r="M744" s="11"/>
      <c r="N744" s="11"/>
      <c r="Q744" s="38"/>
      <c r="R744" s="38"/>
      <c r="AMI744"/>
      <c r="AMJ744"/>
    </row>
    <row r="745" spans="2:1024" s="36" customFormat="1" x14ac:dyDescent="0.25">
      <c r="B745" s="5"/>
      <c r="C745" s="6"/>
      <c r="D745" s="5"/>
      <c r="E745" s="7"/>
      <c r="F745" s="8"/>
      <c r="G745" s="9"/>
      <c r="H745" s="10"/>
      <c r="I745" s="70"/>
      <c r="J745" s="11"/>
      <c r="K745" s="11"/>
      <c r="L745" s="11"/>
      <c r="M745" s="11"/>
      <c r="N745" s="11"/>
      <c r="Q745" s="38"/>
      <c r="R745" s="38"/>
      <c r="AMI745"/>
      <c r="AMJ745"/>
    </row>
    <row r="746" spans="2:1024" s="36" customFormat="1" x14ac:dyDescent="0.25">
      <c r="B746" s="5"/>
      <c r="C746" s="6"/>
      <c r="D746" s="5"/>
      <c r="E746" s="7"/>
      <c r="F746" s="8"/>
      <c r="G746" s="9"/>
      <c r="H746" s="10"/>
      <c r="I746" s="70"/>
      <c r="J746" s="11"/>
      <c r="K746" s="11"/>
      <c r="L746" s="11"/>
      <c r="M746" s="11"/>
      <c r="N746" s="11"/>
      <c r="Q746" s="38"/>
      <c r="R746" s="38"/>
      <c r="AMI746"/>
      <c r="AMJ746"/>
    </row>
    <row r="747" spans="2:1024" s="36" customFormat="1" x14ac:dyDescent="0.25">
      <c r="B747" s="5"/>
      <c r="C747" s="6"/>
      <c r="D747" s="5"/>
      <c r="E747" s="7"/>
      <c r="F747" s="8"/>
      <c r="G747" s="9"/>
      <c r="H747" s="10"/>
      <c r="I747" s="70"/>
      <c r="J747" s="11"/>
      <c r="K747" s="11"/>
      <c r="L747" s="11"/>
      <c r="M747" s="11"/>
      <c r="N747" s="11"/>
      <c r="Q747" s="38"/>
      <c r="R747" s="38"/>
      <c r="AMI747"/>
      <c r="AMJ747"/>
    </row>
    <row r="748" spans="2:1024" s="36" customFormat="1" x14ac:dyDescent="0.25">
      <c r="B748" s="5"/>
      <c r="C748" s="6"/>
      <c r="D748" s="5"/>
      <c r="E748" s="7"/>
      <c r="F748" s="8"/>
      <c r="G748" s="9"/>
      <c r="H748" s="10"/>
      <c r="I748" s="70"/>
      <c r="J748" s="11"/>
      <c r="K748" s="11"/>
      <c r="L748" s="11"/>
      <c r="M748" s="11"/>
      <c r="N748" s="11"/>
      <c r="Q748" s="38"/>
      <c r="R748" s="38"/>
      <c r="AMI748"/>
      <c r="AMJ748"/>
    </row>
    <row r="749" spans="2:1024" s="36" customFormat="1" x14ac:dyDescent="0.25">
      <c r="B749" s="5"/>
      <c r="C749" s="6"/>
      <c r="D749" s="5"/>
      <c r="E749" s="7"/>
      <c r="F749" s="8"/>
      <c r="G749" s="9"/>
      <c r="H749" s="10"/>
      <c r="I749" s="70"/>
      <c r="J749" s="11"/>
      <c r="K749" s="11"/>
      <c r="L749" s="11"/>
      <c r="M749" s="11"/>
      <c r="N749" s="11"/>
      <c r="Q749" s="38"/>
      <c r="R749" s="38"/>
      <c r="AMI749"/>
      <c r="AMJ749"/>
    </row>
    <row r="750" spans="2:1024" s="36" customFormat="1" x14ac:dyDescent="0.25">
      <c r="B750" s="5"/>
      <c r="C750" s="6"/>
      <c r="D750" s="5"/>
      <c r="E750" s="7"/>
      <c r="F750" s="8"/>
      <c r="G750" s="9"/>
      <c r="H750" s="10"/>
      <c r="I750" s="70"/>
      <c r="J750" s="11"/>
      <c r="K750" s="11"/>
      <c r="L750" s="11"/>
      <c r="M750" s="11"/>
      <c r="N750" s="11"/>
      <c r="Q750" s="38"/>
      <c r="R750" s="38"/>
      <c r="AMI750"/>
      <c r="AMJ750"/>
    </row>
    <row r="751" spans="2:1024" s="36" customFormat="1" x14ac:dyDescent="0.25">
      <c r="B751" s="5"/>
      <c r="C751" s="6"/>
      <c r="D751" s="5"/>
      <c r="E751" s="7"/>
      <c r="F751" s="8"/>
      <c r="G751" s="9"/>
      <c r="H751" s="10"/>
      <c r="I751" s="70"/>
      <c r="J751" s="11"/>
      <c r="K751" s="11"/>
      <c r="L751" s="11"/>
      <c r="M751" s="11"/>
      <c r="N751" s="11"/>
      <c r="Q751" s="38"/>
      <c r="R751" s="38"/>
      <c r="AMI751"/>
      <c r="AMJ751"/>
    </row>
    <row r="752" spans="2:1024" s="36" customFormat="1" x14ac:dyDescent="0.25">
      <c r="B752" s="5"/>
      <c r="C752" s="6"/>
      <c r="D752" s="5"/>
      <c r="E752" s="7"/>
      <c r="F752" s="8"/>
      <c r="G752" s="9"/>
      <c r="H752" s="10"/>
      <c r="I752" s="70"/>
      <c r="J752" s="11"/>
      <c r="K752" s="11"/>
      <c r="L752" s="11"/>
      <c r="M752" s="11"/>
      <c r="N752" s="11"/>
      <c r="Q752" s="38"/>
      <c r="R752" s="38"/>
      <c r="AMI752"/>
      <c r="AMJ752"/>
    </row>
    <row r="753" spans="2:1024" s="36" customFormat="1" x14ac:dyDescent="0.25">
      <c r="B753" s="5"/>
      <c r="C753" s="6"/>
      <c r="D753" s="5"/>
      <c r="E753" s="7"/>
      <c r="F753" s="8"/>
      <c r="G753" s="9"/>
      <c r="H753" s="10"/>
      <c r="I753" s="70"/>
      <c r="J753" s="11"/>
      <c r="K753" s="11"/>
      <c r="L753" s="11"/>
      <c r="M753" s="11"/>
      <c r="N753" s="11"/>
      <c r="Q753" s="38"/>
      <c r="R753" s="38"/>
      <c r="AMI753"/>
      <c r="AMJ753"/>
    </row>
    <row r="754" spans="2:1024" s="36" customFormat="1" x14ac:dyDescent="0.25">
      <c r="B754" s="5"/>
      <c r="C754" s="6"/>
      <c r="D754" s="5"/>
      <c r="E754" s="7"/>
      <c r="F754" s="8"/>
      <c r="G754" s="9"/>
      <c r="H754" s="10"/>
      <c r="I754" s="70"/>
      <c r="J754" s="11"/>
      <c r="K754" s="11"/>
      <c r="L754" s="11"/>
      <c r="M754" s="11"/>
      <c r="N754" s="11"/>
      <c r="Q754" s="38"/>
      <c r="R754" s="38"/>
      <c r="AMI754"/>
      <c r="AMJ754"/>
    </row>
    <row r="755" spans="2:1024" s="36" customFormat="1" x14ac:dyDescent="0.25">
      <c r="B755" s="5"/>
      <c r="C755" s="6"/>
      <c r="D755" s="5"/>
      <c r="E755" s="7"/>
      <c r="F755" s="8"/>
      <c r="G755" s="9"/>
      <c r="H755" s="10"/>
      <c r="I755" s="70"/>
      <c r="J755" s="11"/>
      <c r="K755" s="11"/>
      <c r="L755" s="11"/>
      <c r="M755" s="11"/>
      <c r="N755" s="11"/>
      <c r="Q755" s="38"/>
      <c r="R755" s="38"/>
      <c r="AMI755"/>
      <c r="AMJ755"/>
    </row>
    <row r="756" spans="2:1024" s="36" customFormat="1" x14ac:dyDescent="0.25">
      <c r="B756" s="5"/>
      <c r="C756" s="6"/>
      <c r="D756" s="5"/>
      <c r="E756" s="7"/>
      <c r="F756" s="8"/>
      <c r="G756" s="9"/>
      <c r="H756" s="10"/>
      <c r="I756" s="70"/>
      <c r="J756" s="11"/>
      <c r="K756" s="11"/>
      <c r="L756" s="11"/>
      <c r="M756" s="11"/>
      <c r="N756" s="11"/>
      <c r="Q756" s="38"/>
      <c r="R756" s="38"/>
      <c r="AMI756"/>
      <c r="AMJ756"/>
    </row>
    <row r="757" spans="2:1024" s="36" customFormat="1" x14ac:dyDescent="0.25">
      <c r="B757" s="5"/>
      <c r="C757" s="6"/>
      <c r="D757" s="5"/>
      <c r="E757" s="7"/>
      <c r="F757" s="8"/>
      <c r="G757" s="9"/>
      <c r="H757" s="10"/>
      <c r="I757" s="70"/>
      <c r="J757" s="11"/>
      <c r="K757" s="11"/>
      <c r="L757" s="11"/>
      <c r="M757" s="11"/>
      <c r="N757" s="11"/>
      <c r="Q757" s="38"/>
      <c r="R757" s="38"/>
      <c r="AMI757"/>
      <c r="AMJ757"/>
    </row>
    <row r="758" spans="2:1024" s="36" customFormat="1" x14ac:dyDescent="0.25">
      <c r="B758" s="5"/>
      <c r="C758" s="6"/>
      <c r="D758" s="5"/>
      <c r="E758" s="7"/>
      <c r="F758" s="8"/>
      <c r="G758" s="9"/>
      <c r="H758" s="10"/>
      <c r="I758" s="70"/>
      <c r="J758" s="11"/>
      <c r="K758" s="11"/>
      <c r="L758" s="11"/>
      <c r="M758" s="11"/>
      <c r="N758" s="11"/>
      <c r="Q758" s="38"/>
      <c r="R758" s="38"/>
      <c r="AMI758"/>
      <c r="AMJ758"/>
    </row>
    <row r="759" spans="2:1024" s="36" customFormat="1" x14ac:dyDescent="0.25">
      <c r="B759" s="5"/>
      <c r="C759" s="6"/>
      <c r="D759" s="5"/>
      <c r="E759" s="7"/>
      <c r="F759" s="8"/>
      <c r="G759" s="9"/>
      <c r="H759" s="10"/>
      <c r="I759" s="70"/>
      <c r="J759" s="11"/>
      <c r="K759" s="11"/>
      <c r="L759" s="11"/>
      <c r="M759" s="11"/>
      <c r="N759" s="11"/>
      <c r="Q759" s="38"/>
      <c r="R759" s="38"/>
      <c r="AMI759"/>
      <c r="AMJ759"/>
    </row>
    <row r="760" spans="2:1024" s="36" customFormat="1" x14ac:dyDescent="0.25">
      <c r="B760" s="5"/>
      <c r="C760" s="6"/>
      <c r="D760" s="5"/>
      <c r="E760" s="7"/>
      <c r="F760" s="8"/>
      <c r="G760" s="9"/>
      <c r="H760" s="10"/>
      <c r="I760" s="70"/>
      <c r="J760" s="11"/>
      <c r="K760" s="11"/>
      <c r="L760" s="11"/>
      <c r="M760" s="11"/>
      <c r="N760" s="11"/>
      <c r="Q760" s="38"/>
      <c r="R760" s="38"/>
      <c r="AMI760"/>
      <c r="AMJ760"/>
    </row>
    <row r="761" spans="2:1024" s="36" customFormat="1" x14ac:dyDescent="0.25">
      <c r="B761" s="5"/>
      <c r="C761" s="6"/>
      <c r="D761" s="5"/>
      <c r="E761" s="7"/>
      <c r="F761" s="8"/>
      <c r="G761" s="9"/>
      <c r="H761" s="10"/>
      <c r="I761" s="70"/>
      <c r="J761" s="11"/>
      <c r="K761" s="11"/>
      <c r="L761" s="11"/>
      <c r="M761" s="11"/>
      <c r="N761" s="11"/>
      <c r="Q761" s="38"/>
      <c r="R761" s="38"/>
      <c r="AMI761"/>
      <c r="AMJ761"/>
    </row>
    <row r="762" spans="2:1024" s="36" customFormat="1" x14ac:dyDescent="0.25">
      <c r="B762" s="5"/>
      <c r="C762" s="6"/>
      <c r="D762" s="5"/>
      <c r="E762" s="7"/>
      <c r="F762" s="8"/>
      <c r="G762" s="9"/>
      <c r="H762" s="10"/>
      <c r="I762" s="70"/>
      <c r="J762" s="11"/>
      <c r="K762" s="11"/>
      <c r="L762" s="11"/>
      <c r="M762" s="11"/>
      <c r="N762" s="11"/>
      <c r="Q762" s="38"/>
      <c r="R762" s="38"/>
      <c r="AMI762"/>
      <c r="AMJ762"/>
    </row>
    <row r="763" spans="2:1024" s="36" customFormat="1" x14ac:dyDescent="0.25">
      <c r="B763" s="5"/>
      <c r="C763" s="6"/>
      <c r="D763" s="5"/>
      <c r="E763" s="7"/>
      <c r="F763" s="8"/>
      <c r="G763" s="9"/>
      <c r="H763" s="10"/>
      <c r="I763" s="70"/>
      <c r="J763" s="11"/>
      <c r="K763" s="11"/>
      <c r="L763" s="11"/>
      <c r="M763" s="11"/>
      <c r="N763" s="11"/>
      <c r="Q763" s="38"/>
      <c r="R763" s="38"/>
      <c r="AMI763"/>
      <c r="AMJ763"/>
    </row>
    <row r="764" spans="2:1024" s="36" customFormat="1" x14ac:dyDescent="0.25">
      <c r="B764" s="5"/>
      <c r="C764" s="6"/>
      <c r="D764" s="5"/>
      <c r="E764" s="7"/>
      <c r="F764" s="8"/>
      <c r="G764" s="9"/>
      <c r="H764" s="10"/>
      <c r="I764" s="70"/>
      <c r="J764" s="11"/>
      <c r="K764" s="11"/>
      <c r="L764" s="11"/>
      <c r="M764" s="11"/>
      <c r="N764" s="11"/>
      <c r="Q764" s="38"/>
      <c r="R764" s="38"/>
      <c r="AMI764"/>
      <c r="AMJ764"/>
    </row>
    <row r="765" spans="2:1024" s="36" customFormat="1" x14ac:dyDescent="0.25">
      <c r="B765" s="5"/>
      <c r="C765" s="6"/>
      <c r="D765" s="5"/>
      <c r="E765" s="7"/>
      <c r="F765" s="8"/>
      <c r="G765" s="9"/>
      <c r="H765" s="10"/>
      <c r="I765" s="70"/>
      <c r="J765" s="11"/>
      <c r="K765" s="11"/>
      <c r="L765" s="11"/>
      <c r="M765" s="11"/>
      <c r="N765" s="11"/>
      <c r="Q765" s="38"/>
      <c r="R765" s="38"/>
      <c r="AMI765"/>
      <c r="AMJ765"/>
    </row>
    <row r="766" spans="2:1024" s="36" customFormat="1" x14ac:dyDescent="0.25">
      <c r="B766" s="5"/>
      <c r="C766" s="6"/>
      <c r="D766" s="5"/>
      <c r="E766" s="7"/>
      <c r="F766" s="8"/>
      <c r="G766" s="9"/>
      <c r="H766" s="10"/>
      <c r="I766" s="70"/>
      <c r="J766" s="11"/>
      <c r="K766" s="11"/>
      <c r="L766" s="11"/>
      <c r="M766" s="11"/>
      <c r="N766" s="11"/>
      <c r="Q766" s="38"/>
      <c r="R766" s="38"/>
      <c r="AMI766"/>
      <c r="AMJ766"/>
    </row>
    <row r="767" spans="2:1024" s="36" customFormat="1" x14ac:dyDescent="0.25">
      <c r="B767" s="5"/>
      <c r="C767" s="6"/>
      <c r="D767" s="5"/>
      <c r="E767" s="7"/>
      <c r="F767" s="8"/>
      <c r="G767" s="9"/>
      <c r="H767" s="10"/>
      <c r="I767" s="70"/>
      <c r="J767" s="11"/>
      <c r="K767" s="11"/>
      <c r="L767" s="11"/>
      <c r="M767" s="11"/>
      <c r="N767" s="11"/>
      <c r="Q767" s="38"/>
      <c r="R767" s="38"/>
      <c r="AMI767"/>
      <c r="AMJ767"/>
    </row>
    <row r="768" spans="2:1024" s="36" customFormat="1" x14ac:dyDescent="0.25">
      <c r="B768" s="5"/>
      <c r="C768" s="6"/>
      <c r="D768" s="5"/>
      <c r="E768" s="7"/>
      <c r="F768" s="8"/>
      <c r="G768" s="9"/>
      <c r="H768" s="10"/>
      <c r="I768" s="70"/>
      <c r="J768" s="11"/>
      <c r="K768" s="11"/>
      <c r="L768" s="11"/>
      <c r="M768" s="11"/>
      <c r="N768" s="11"/>
      <c r="Q768" s="38"/>
      <c r="R768" s="38"/>
      <c r="AMI768"/>
      <c r="AMJ768"/>
    </row>
    <row r="769" spans="2:1024" s="36" customFormat="1" x14ac:dyDescent="0.25">
      <c r="B769" s="5"/>
      <c r="C769" s="6"/>
      <c r="D769" s="5"/>
      <c r="E769" s="7"/>
      <c r="F769" s="8"/>
      <c r="G769" s="9"/>
      <c r="H769" s="10"/>
      <c r="I769" s="70"/>
      <c r="J769" s="11"/>
      <c r="K769" s="11"/>
      <c r="L769" s="11"/>
      <c r="M769" s="11"/>
      <c r="N769" s="11"/>
      <c r="Q769" s="38"/>
      <c r="R769" s="38"/>
      <c r="AMI769"/>
      <c r="AMJ769"/>
    </row>
    <row r="770" spans="2:1024" s="36" customFormat="1" x14ac:dyDescent="0.25">
      <c r="B770" s="5"/>
      <c r="C770" s="6"/>
      <c r="D770" s="5"/>
      <c r="E770" s="7"/>
      <c r="F770" s="8"/>
      <c r="G770" s="9"/>
      <c r="H770" s="10"/>
      <c r="I770" s="70"/>
      <c r="J770" s="11"/>
      <c r="K770" s="11"/>
      <c r="L770" s="11"/>
      <c r="M770" s="11"/>
      <c r="N770" s="11"/>
      <c r="Q770" s="38"/>
      <c r="R770" s="38"/>
      <c r="AMI770"/>
      <c r="AMJ770"/>
    </row>
    <row r="771" spans="2:1024" s="36" customFormat="1" x14ac:dyDescent="0.25">
      <c r="B771" s="5"/>
      <c r="C771" s="6"/>
      <c r="D771" s="5"/>
      <c r="E771" s="7"/>
      <c r="F771" s="8"/>
      <c r="G771" s="9"/>
      <c r="H771" s="10"/>
      <c r="I771" s="70"/>
      <c r="J771" s="11"/>
      <c r="K771" s="11"/>
      <c r="L771" s="11"/>
      <c r="M771" s="11"/>
      <c r="N771" s="11"/>
      <c r="Q771" s="38"/>
      <c r="R771" s="38"/>
      <c r="AMI771"/>
      <c r="AMJ771"/>
    </row>
    <row r="772" spans="2:1024" s="36" customFormat="1" x14ac:dyDescent="0.25">
      <c r="B772" s="5"/>
      <c r="C772" s="6"/>
      <c r="D772" s="5"/>
      <c r="E772" s="7"/>
      <c r="F772" s="8"/>
      <c r="G772" s="9"/>
      <c r="H772" s="10"/>
      <c r="I772" s="70"/>
      <c r="J772" s="11"/>
      <c r="K772" s="11"/>
      <c r="L772" s="11"/>
      <c r="M772" s="11"/>
      <c r="N772" s="11"/>
      <c r="Q772" s="38"/>
      <c r="R772" s="38"/>
      <c r="AMI772"/>
      <c r="AMJ772"/>
    </row>
    <row r="773" spans="2:1024" s="36" customFormat="1" x14ac:dyDescent="0.25">
      <c r="B773" s="5"/>
      <c r="C773" s="6"/>
      <c r="D773" s="5"/>
      <c r="E773" s="7"/>
      <c r="F773" s="8"/>
      <c r="G773" s="9"/>
      <c r="H773" s="10"/>
      <c r="I773" s="70"/>
      <c r="J773" s="11"/>
      <c r="K773" s="11"/>
      <c r="L773" s="11"/>
      <c r="M773" s="11"/>
      <c r="N773" s="11"/>
      <c r="Q773" s="38"/>
      <c r="R773" s="38"/>
      <c r="AMI773"/>
      <c r="AMJ773"/>
    </row>
    <row r="774" spans="2:1024" s="36" customFormat="1" x14ac:dyDescent="0.25">
      <c r="B774" s="5"/>
      <c r="C774" s="6"/>
      <c r="D774" s="5"/>
      <c r="E774" s="7"/>
      <c r="F774" s="8"/>
      <c r="G774" s="9"/>
      <c r="H774" s="10"/>
      <c r="I774" s="70"/>
      <c r="J774" s="11"/>
      <c r="K774" s="11"/>
      <c r="L774" s="11"/>
      <c r="M774" s="11"/>
      <c r="N774" s="11"/>
      <c r="Q774" s="38"/>
      <c r="R774" s="38"/>
      <c r="AMI774"/>
      <c r="AMJ774"/>
    </row>
    <row r="775" spans="2:1024" s="36" customFormat="1" x14ac:dyDescent="0.25">
      <c r="B775" s="5"/>
      <c r="C775" s="6"/>
      <c r="D775" s="5"/>
      <c r="E775" s="7"/>
      <c r="F775" s="8"/>
      <c r="G775" s="9"/>
      <c r="H775" s="10"/>
      <c r="I775" s="70"/>
      <c r="J775" s="11"/>
      <c r="K775" s="11"/>
      <c r="L775" s="11"/>
      <c r="M775" s="11"/>
      <c r="N775" s="11"/>
      <c r="Q775" s="38"/>
      <c r="R775" s="38"/>
      <c r="AMI775"/>
      <c r="AMJ775"/>
    </row>
    <row r="776" spans="2:1024" s="36" customFormat="1" x14ac:dyDescent="0.25">
      <c r="B776" s="5"/>
      <c r="C776" s="6"/>
      <c r="D776" s="5"/>
      <c r="E776" s="7"/>
      <c r="F776" s="8"/>
      <c r="G776" s="9"/>
      <c r="H776" s="10"/>
      <c r="I776" s="70"/>
      <c r="J776" s="11"/>
      <c r="K776" s="11"/>
      <c r="L776" s="11"/>
      <c r="M776" s="11"/>
      <c r="N776" s="11"/>
      <c r="Q776" s="38"/>
      <c r="R776" s="38"/>
      <c r="AMI776"/>
      <c r="AMJ776"/>
    </row>
    <row r="777" spans="2:1024" s="36" customFormat="1" x14ac:dyDescent="0.25">
      <c r="B777" s="5"/>
      <c r="C777" s="6"/>
      <c r="D777" s="5"/>
      <c r="E777" s="7"/>
      <c r="F777" s="8"/>
      <c r="G777" s="9"/>
      <c r="H777" s="10"/>
      <c r="I777" s="70"/>
      <c r="J777" s="11"/>
      <c r="K777" s="11"/>
      <c r="L777" s="11"/>
      <c r="M777" s="11"/>
      <c r="N777" s="11"/>
      <c r="Q777" s="38"/>
      <c r="R777" s="38"/>
      <c r="AMI777"/>
      <c r="AMJ777"/>
    </row>
    <row r="778" spans="2:1024" s="36" customFormat="1" x14ac:dyDescent="0.25">
      <c r="B778" s="5"/>
      <c r="C778" s="6"/>
      <c r="D778" s="5"/>
      <c r="E778" s="7"/>
      <c r="F778" s="8"/>
      <c r="G778" s="9"/>
      <c r="H778" s="10"/>
      <c r="I778" s="70"/>
      <c r="J778" s="11"/>
      <c r="K778" s="11"/>
      <c r="L778" s="11"/>
      <c r="M778" s="11"/>
      <c r="N778" s="11"/>
      <c r="Q778" s="38"/>
      <c r="R778" s="38"/>
      <c r="AMI778"/>
      <c r="AMJ778"/>
    </row>
    <row r="779" spans="2:1024" s="36" customFormat="1" x14ac:dyDescent="0.25">
      <c r="B779" s="5"/>
      <c r="C779" s="6"/>
      <c r="D779" s="5"/>
      <c r="E779" s="7"/>
      <c r="F779" s="8"/>
      <c r="G779" s="9"/>
      <c r="H779" s="10"/>
      <c r="I779" s="70"/>
      <c r="J779" s="11"/>
      <c r="K779" s="11"/>
      <c r="L779" s="11"/>
      <c r="M779" s="11"/>
      <c r="N779" s="11"/>
      <c r="Q779" s="38"/>
      <c r="R779" s="38"/>
      <c r="AMI779"/>
      <c r="AMJ779"/>
    </row>
    <row r="780" spans="2:1024" s="36" customFormat="1" x14ac:dyDescent="0.25">
      <c r="B780" s="5"/>
      <c r="C780" s="6"/>
      <c r="D780" s="5"/>
      <c r="E780" s="7"/>
      <c r="F780" s="8"/>
      <c r="G780" s="9"/>
      <c r="H780" s="10"/>
      <c r="I780" s="70"/>
      <c r="J780" s="11"/>
      <c r="K780" s="11"/>
      <c r="L780" s="11"/>
      <c r="M780" s="11"/>
      <c r="N780" s="11"/>
      <c r="Q780" s="38"/>
      <c r="R780" s="38"/>
      <c r="AMI780"/>
      <c r="AMJ780"/>
    </row>
    <row r="781" spans="2:1024" s="36" customFormat="1" x14ac:dyDescent="0.25">
      <c r="B781" s="5"/>
      <c r="C781" s="6"/>
      <c r="D781" s="5"/>
      <c r="E781" s="7"/>
      <c r="F781" s="8"/>
      <c r="G781" s="9"/>
      <c r="H781" s="10"/>
      <c r="I781" s="70"/>
      <c r="J781" s="11"/>
      <c r="K781" s="11"/>
      <c r="L781" s="11"/>
      <c r="M781" s="11"/>
      <c r="N781" s="11"/>
      <c r="Q781" s="38"/>
      <c r="R781" s="38"/>
      <c r="AMI781"/>
      <c r="AMJ781"/>
    </row>
    <row r="782" spans="2:1024" s="36" customFormat="1" x14ac:dyDescent="0.25">
      <c r="B782" s="5"/>
      <c r="C782" s="6"/>
      <c r="D782" s="5"/>
      <c r="E782" s="7"/>
      <c r="F782" s="8"/>
      <c r="G782" s="9"/>
      <c r="H782" s="10"/>
      <c r="I782" s="70"/>
      <c r="J782" s="11"/>
      <c r="K782" s="11"/>
      <c r="L782" s="11"/>
      <c r="M782" s="11"/>
      <c r="N782" s="11"/>
      <c r="Q782" s="38"/>
      <c r="R782" s="38"/>
      <c r="AMI782"/>
      <c r="AMJ782"/>
    </row>
    <row r="783" spans="2:1024" s="36" customFormat="1" x14ac:dyDescent="0.25">
      <c r="B783" s="5"/>
      <c r="C783" s="6"/>
      <c r="D783" s="5"/>
      <c r="E783" s="7"/>
      <c r="F783" s="8"/>
      <c r="G783" s="9"/>
      <c r="H783" s="10"/>
      <c r="I783" s="70"/>
      <c r="J783" s="11"/>
      <c r="K783" s="11"/>
      <c r="L783" s="11"/>
      <c r="M783" s="11"/>
      <c r="N783" s="11"/>
      <c r="Q783" s="38"/>
      <c r="R783" s="38"/>
      <c r="AMI783"/>
      <c r="AMJ783"/>
    </row>
    <row r="784" spans="2:1024" s="36" customFormat="1" x14ac:dyDescent="0.25">
      <c r="B784" s="5"/>
      <c r="C784" s="6"/>
      <c r="D784" s="5"/>
      <c r="E784" s="7"/>
      <c r="F784" s="8"/>
      <c r="G784" s="9"/>
      <c r="H784" s="10"/>
      <c r="I784" s="70"/>
      <c r="J784" s="11"/>
      <c r="K784" s="11"/>
      <c r="L784" s="11"/>
      <c r="M784" s="11"/>
      <c r="N784" s="11"/>
      <c r="Q784" s="38"/>
      <c r="R784" s="38"/>
      <c r="AMI784"/>
      <c r="AMJ784"/>
    </row>
    <row r="785" spans="2:1024" s="36" customFormat="1" x14ac:dyDescent="0.25">
      <c r="B785" s="5"/>
      <c r="C785" s="6"/>
      <c r="D785" s="5"/>
      <c r="E785" s="7"/>
      <c r="F785" s="8"/>
      <c r="G785" s="9"/>
      <c r="H785" s="10"/>
      <c r="I785" s="70"/>
      <c r="J785" s="11"/>
      <c r="K785" s="11"/>
      <c r="L785" s="11"/>
      <c r="M785" s="11"/>
      <c r="N785" s="11"/>
      <c r="Q785" s="38"/>
      <c r="R785" s="38"/>
      <c r="AMI785"/>
      <c r="AMJ785"/>
    </row>
    <row r="786" spans="2:1024" s="36" customFormat="1" x14ac:dyDescent="0.25">
      <c r="B786" s="5"/>
      <c r="C786" s="6"/>
      <c r="D786" s="5"/>
      <c r="E786" s="7"/>
      <c r="F786" s="8"/>
      <c r="G786" s="9"/>
      <c r="H786" s="10"/>
      <c r="I786" s="70"/>
      <c r="J786" s="11"/>
      <c r="K786" s="11"/>
      <c r="L786" s="11"/>
      <c r="M786" s="11"/>
      <c r="N786" s="11"/>
      <c r="Q786" s="38"/>
      <c r="R786" s="38"/>
      <c r="AMI786"/>
      <c r="AMJ786"/>
    </row>
    <row r="787" spans="2:1024" s="36" customFormat="1" x14ac:dyDescent="0.25">
      <c r="B787" s="5"/>
      <c r="C787" s="6"/>
      <c r="D787" s="5"/>
      <c r="E787" s="7"/>
      <c r="F787" s="8"/>
      <c r="G787" s="9"/>
      <c r="H787" s="10"/>
      <c r="I787" s="70"/>
      <c r="J787" s="11"/>
      <c r="K787" s="11"/>
      <c r="L787" s="11"/>
      <c r="M787" s="11"/>
      <c r="N787" s="11"/>
      <c r="Q787" s="38"/>
      <c r="R787" s="38"/>
      <c r="AMI787"/>
      <c r="AMJ787"/>
    </row>
    <row r="788" spans="2:1024" s="36" customFormat="1" x14ac:dyDescent="0.25">
      <c r="B788" s="5"/>
      <c r="C788" s="6"/>
      <c r="D788" s="5"/>
      <c r="E788" s="7"/>
      <c r="F788" s="8"/>
      <c r="G788" s="9"/>
      <c r="H788" s="10"/>
      <c r="I788" s="70"/>
      <c r="J788" s="11"/>
      <c r="K788" s="11"/>
      <c r="L788" s="11"/>
      <c r="M788" s="11"/>
      <c r="N788" s="11"/>
      <c r="Q788" s="38"/>
      <c r="R788" s="38"/>
      <c r="AMI788"/>
      <c r="AMJ788"/>
    </row>
    <row r="789" spans="2:1024" s="36" customFormat="1" x14ac:dyDescent="0.25">
      <c r="B789" s="5"/>
      <c r="C789" s="6"/>
      <c r="D789" s="5"/>
      <c r="E789" s="7"/>
      <c r="F789" s="8"/>
      <c r="G789" s="9"/>
      <c r="H789" s="10"/>
      <c r="I789" s="70"/>
      <c r="J789" s="11"/>
      <c r="K789" s="11"/>
      <c r="L789" s="11"/>
      <c r="M789" s="11"/>
      <c r="N789" s="11"/>
      <c r="Q789" s="38"/>
      <c r="R789" s="38"/>
      <c r="AMI789"/>
      <c r="AMJ789"/>
    </row>
    <row r="790" spans="2:1024" s="36" customFormat="1" x14ac:dyDescent="0.25">
      <c r="B790" s="5"/>
      <c r="C790" s="6"/>
      <c r="D790" s="5"/>
      <c r="E790" s="7"/>
      <c r="F790" s="8"/>
      <c r="G790" s="9"/>
      <c r="H790" s="10"/>
      <c r="I790" s="70"/>
      <c r="J790" s="11"/>
      <c r="K790" s="11"/>
      <c r="L790" s="11"/>
      <c r="M790" s="11"/>
      <c r="N790" s="11"/>
      <c r="Q790" s="38"/>
      <c r="R790" s="38"/>
      <c r="AMI790"/>
      <c r="AMJ790"/>
    </row>
    <row r="791" spans="2:1024" s="36" customFormat="1" x14ac:dyDescent="0.25">
      <c r="B791" s="5"/>
      <c r="C791" s="6"/>
      <c r="D791" s="5"/>
      <c r="E791" s="7"/>
      <c r="F791" s="8"/>
      <c r="G791" s="9"/>
      <c r="H791" s="10"/>
      <c r="I791" s="70"/>
      <c r="J791" s="11"/>
      <c r="K791" s="11"/>
      <c r="L791" s="11"/>
      <c r="M791" s="11"/>
      <c r="N791" s="11"/>
      <c r="Q791" s="38"/>
      <c r="R791" s="38"/>
      <c r="AMI791"/>
      <c r="AMJ791"/>
    </row>
    <row r="792" spans="2:1024" s="36" customFormat="1" x14ac:dyDescent="0.25">
      <c r="B792" s="5"/>
      <c r="C792" s="6"/>
      <c r="D792" s="5"/>
      <c r="E792" s="7"/>
      <c r="F792" s="8"/>
      <c r="G792" s="9"/>
      <c r="H792" s="10"/>
      <c r="I792" s="70"/>
      <c r="J792" s="11"/>
      <c r="K792" s="11"/>
      <c r="L792" s="11"/>
      <c r="M792" s="11"/>
      <c r="N792" s="11"/>
      <c r="Q792" s="38"/>
      <c r="R792" s="38"/>
      <c r="AMI792"/>
      <c r="AMJ792"/>
    </row>
    <row r="793" spans="2:1024" s="36" customFormat="1" x14ac:dyDescent="0.25">
      <c r="B793" s="5"/>
      <c r="C793" s="6"/>
      <c r="D793" s="5"/>
      <c r="E793" s="7"/>
      <c r="F793" s="8"/>
      <c r="G793" s="9"/>
      <c r="H793" s="10"/>
      <c r="I793" s="70"/>
      <c r="J793" s="11"/>
      <c r="K793" s="11"/>
      <c r="L793" s="11"/>
      <c r="M793" s="11"/>
      <c r="N793" s="11"/>
      <c r="Q793" s="38"/>
      <c r="R793" s="38"/>
      <c r="AMI793"/>
      <c r="AMJ793"/>
    </row>
    <row r="794" spans="2:1024" s="36" customFormat="1" x14ac:dyDescent="0.25">
      <c r="B794" s="5"/>
      <c r="C794" s="6"/>
      <c r="D794" s="5"/>
      <c r="E794" s="7"/>
      <c r="F794" s="8"/>
      <c r="G794" s="9"/>
      <c r="H794" s="10"/>
      <c r="I794" s="70"/>
      <c r="J794" s="11"/>
      <c r="K794" s="11"/>
      <c r="L794" s="11"/>
      <c r="M794" s="11"/>
      <c r="N794" s="11"/>
      <c r="Q794" s="38"/>
      <c r="R794" s="38"/>
      <c r="AMI794"/>
      <c r="AMJ794"/>
    </row>
    <row r="795" spans="2:1024" s="36" customFormat="1" x14ac:dyDescent="0.25">
      <c r="B795" s="5"/>
      <c r="C795" s="6"/>
      <c r="D795" s="5"/>
      <c r="E795" s="7"/>
      <c r="F795" s="8"/>
      <c r="G795" s="9"/>
      <c r="H795" s="10"/>
      <c r="I795" s="70"/>
      <c r="J795" s="11"/>
      <c r="K795" s="11"/>
      <c r="L795" s="11"/>
      <c r="M795" s="11"/>
      <c r="N795" s="11"/>
      <c r="Q795" s="38"/>
      <c r="R795" s="38"/>
      <c r="AMI795"/>
      <c r="AMJ795"/>
    </row>
    <row r="796" spans="2:1024" s="36" customFormat="1" x14ac:dyDescent="0.25">
      <c r="B796" s="5"/>
      <c r="C796" s="6"/>
      <c r="D796" s="5"/>
      <c r="E796" s="7"/>
      <c r="F796" s="8"/>
      <c r="G796" s="9"/>
      <c r="H796" s="10"/>
      <c r="I796" s="70"/>
      <c r="J796" s="11"/>
      <c r="K796" s="11"/>
      <c r="L796" s="11"/>
      <c r="M796" s="11"/>
      <c r="N796" s="11"/>
      <c r="Q796" s="38"/>
      <c r="R796" s="38"/>
      <c r="AMI796"/>
      <c r="AMJ796"/>
    </row>
    <row r="797" spans="2:1024" s="36" customFormat="1" x14ac:dyDescent="0.25">
      <c r="B797" s="5"/>
      <c r="C797" s="6"/>
      <c r="D797" s="5"/>
      <c r="E797" s="7"/>
      <c r="F797" s="8"/>
      <c r="G797" s="9"/>
      <c r="H797" s="10"/>
      <c r="I797" s="70"/>
      <c r="J797" s="11"/>
      <c r="K797" s="11"/>
      <c r="L797" s="11"/>
      <c r="M797" s="11"/>
      <c r="N797" s="11"/>
      <c r="Q797" s="38"/>
      <c r="R797" s="38"/>
      <c r="AMI797"/>
      <c r="AMJ797"/>
    </row>
    <row r="798" spans="2:1024" s="36" customFormat="1" x14ac:dyDescent="0.25">
      <c r="B798" s="5"/>
      <c r="C798" s="6"/>
      <c r="D798" s="5"/>
      <c r="E798" s="7"/>
      <c r="F798" s="8"/>
      <c r="G798" s="9"/>
      <c r="H798" s="10"/>
      <c r="I798" s="70"/>
      <c r="J798" s="11"/>
      <c r="K798" s="11"/>
      <c r="L798" s="11"/>
      <c r="M798" s="11"/>
      <c r="N798" s="11"/>
      <c r="Q798" s="38"/>
      <c r="R798" s="38"/>
      <c r="AMI798"/>
      <c r="AMJ798"/>
    </row>
    <row r="799" spans="2:1024" s="36" customFormat="1" x14ac:dyDescent="0.25">
      <c r="B799" s="5"/>
      <c r="C799" s="6"/>
      <c r="D799" s="5"/>
      <c r="E799" s="7"/>
      <c r="F799" s="8"/>
      <c r="G799" s="9"/>
      <c r="H799" s="10"/>
      <c r="I799" s="70"/>
      <c r="J799" s="11"/>
      <c r="K799" s="11"/>
      <c r="L799" s="11"/>
      <c r="M799" s="11"/>
      <c r="N799" s="11"/>
      <c r="Q799" s="38"/>
      <c r="R799" s="38"/>
      <c r="AMI799"/>
      <c r="AMJ799"/>
    </row>
    <row r="800" spans="2:1024" s="36" customFormat="1" x14ac:dyDescent="0.25">
      <c r="B800" s="5"/>
      <c r="C800" s="6"/>
      <c r="D800" s="5"/>
      <c r="E800" s="7"/>
      <c r="F800" s="8"/>
      <c r="G800" s="9"/>
      <c r="H800" s="10"/>
      <c r="I800" s="70"/>
      <c r="J800" s="11"/>
      <c r="K800" s="11"/>
      <c r="L800" s="11"/>
      <c r="M800" s="11"/>
      <c r="N800" s="11"/>
      <c r="Q800" s="38"/>
      <c r="R800" s="38"/>
      <c r="AMI800"/>
      <c r="AMJ800"/>
    </row>
    <row r="801" spans="2:1024" s="36" customFormat="1" x14ac:dyDescent="0.25">
      <c r="B801" s="5"/>
      <c r="C801" s="6"/>
      <c r="D801" s="5"/>
      <c r="E801" s="7"/>
      <c r="F801" s="8"/>
      <c r="G801" s="9"/>
      <c r="H801" s="10"/>
      <c r="I801" s="70"/>
      <c r="J801" s="11"/>
      <c r="K801" s="11"/>
      <c r="L801" s="11"/>
      <c r="M801" s="11"/>
      <c r="N801" s="11"/>
      <c r="Q801" s="38"/>
      <c r="R801" s="38"/>
      <c r="AMI801"/>
      <c r="AMJ801"/>
    </row>
    <row r="802" spans="2:1024" s="36" customFormat="1" x14ac:dyDescent="0.25">
      <c r="B802" s="5"/>
      <c r="C802" s="6"/>
      <c r="D802" s="5"/>
      <c r="E802" s="7"/>
      <c r="F802" s="8"/>
      <c r="G802" s="9"/>
      <c r="H802" s="10"/>
      <c r="I802" s="70"/>
      <c r="J802" s="11"/>
      <c r="K802" s="11"/>
      <c r="L802" s="11"/>
      <c r="M802" s="11"/>
      <c r="N802" s="11"/>
      <c r="Q802" s="38"/>
      <c r="R802" s="38"/>
      <c r="AMI802"/>
      <c r="AMJ802"/>
    </row>
    <row r="803" spans="2:1024" s="36" customFormat="1" x14ac:dyDescent="0.25">
      <c r="B803" s="5"/>
      <c r="C803" s="6"/>
      <c r="D803" s="5"/>
      <c r="E803" s="7"/>
      <c r="F803" s="8"/>
      <c r="G803" s="9"/>
      <c r="H803" s="10"/>
      <c r="I803" s="70"/>
      <c r="J803" s="11"/>
      <c r="K803" s="11"/>
      <c r="L803" s="11"/>
      <c r="M803" s="11"/>
      <c r="N803" s="11"/>
      <c r="Q803" s="38"/>
      <c r="R803" s="38"/>
      <c r="AMI803"/>
      <c r="AMJ803"/>
    </row>
    <row r="804" spans="2:1024" s="36" customFormat="1" x14ac:dyDescent="0.25">
      <c r="B804" s="5"/>
      <c r="C804" s="6"/>
      <c r="D804" s="5"/>
      <c r="E804" s="7"/>
      <c r="F804" s="8"/>
      <c r="G804" s="9"/>
      <c r="H804" s="10"/>
      <c r="I804" s="70"/>
      <c r="J804" s="11"/>
      <c r="K804" s="11"/>
      <c r="L804" s="11"/>
      <c r="M804" s="11"/>
      <c r="N804" s="11"/>
      <c r="Q804" s="38"/>
      <c r="R804" s="38"/>
      <c r="AMI804"/>
      <c r="AMJ804"/>
    </row>
    <row r="805" spans="2:1024" s="36" customFormat="1" x14ac:dyDescent="0.25">
      <c r="B805" s="5"/>
      <c r="C805" s="6"/>
      <c r="D805" s="5"/>
      <c r="E805" s="7"/>
      <c r="F805" s="8"/>
      <c r="G805" s="9"/>
      <c r="H805" s="10"/>
      <c r="I805" s="70"/>
      <c r="J805" s="11"/>
      <c r="K805" s="11"/>
      <c r="L805" s="11"/>
      <c r="M805" s="11"/>
      <c r="N805" s="11"/>
      <c r="Q805" s="38"/>
      <c r="R805" s="38"/>
      <c r="AMI805"/>
      <c r="AMJ805"/>
    </row>
    <row r="806" spans="2:1024" s="36" customFormat="1" x14ac:dyDescent="0.25">
      <c r="B806" s="5"/>
      <c r="C806" s="6"/>
      <c r="D806" s="5"/>
      <c r="E806" s="7"/>
      <c r="F806" s="8"/>
      <c r="G806" s="9"/>
      <c r="H806" s="10"/>
      <c r="I806" s="70"/>
      <c r="J806" s="11"/>
      <c r="K806" s="11"/>
      <c r="L806" s="11"/>
      <c r="M806" s="11"/>
      <c r="N806" s="11"/>
      <c r="Q806" s="38"/>
      <c r="R806" s="38"/>
      <c r="AMI806"/>
      <c r="AMJ806"/>
    </row>
    <row r="807" spans="2:1024" s="36" customFormat="1" x14ac:dyDescent="0.25">
      <c r="B807" s="5"/>
      <c r="C807" s="6"/>
      <c r="D807" s="5"/>
      <c r="E807" s="7"/>
      <c r="F807" s="8"/>
      <c r="G807" s="9"/>
      <c r="H807" s="10"/>
      <c r="I807" s="70"/>
      <c r="J807" s="11"/>
      <c r="K807" s="11"/>
      <c r="L807" s="11"/>
      <c r="M807" s="11"/>
      <c r="N807" s="11"/>
      <c r="Q807" s="38"/>
      <c r="R807" s="38"/>
      <c r="AMI807"/>
      <c r="AMJ807"/>
    </row>
    <row r="808" spans="2:1024" s="36" customFormat="1" x14ac:dyDescent="0.25">
      <c r="B808" s="5"/>
      <c r="C808" s="6"/>
      <c r="D808" s="5"/>
      <c r="E808" s="7"/>
      <c r="F808" s="8"/>
      <c r="G808" s="9"/>
      <c r="H808" s="10"/>
      <c r="I808" s="70"/>
      <c r="J808" s="11"/>
      <c r="K808" s="11"/>
      <c r="L808" s="11"/>
      <c r="M808" s="11"/>
      <c r="N808" s="11"/>
      <c r="Q808" s="38"/>
      <c r="R808" s="38"/>
      <c r="AMI808"/>
      <c r="AMJ808"/>
    </row>
    <row r="809" spans="2:1024" s="36" customFormat="1" x14ac:dyDescent="0.25">
      <c r="B809" s="5"/>
      <c r="C809" s="6"/>
      <c r="D809" s="5"/>
      <c r="E809" s="7"/>
      <c r="F809" s="8"/>
      <c r="G809" s="9"/>
      <c r="H809" s="10"/>
      <c r="I809" s="70"/>
      <c r="J809" s="11"/>
      <c r="K809" s="11"/>
      <c r="L809" s="11"/>
      <c r="M809" s="11"/>
      <c r="N809" s="11"/>
      <c r="Q809" s="38"/>
      <c r="R809" s="38"/>
      <c r="AMI809"/>
      <c r="AMJ809"/>
    </row>
    <row r="810" spans="2:1024" s="36" customFormat="1" x14ac:dyDescent="0.25">
      <c r="B810" s="5"/>
      <c r="C810" s="6"/>
      <c r="D810" s="5"/>
      <c r="E810" s="7"/>
      <c r="F810" s="8"/>
      <c r="G810" s="9"/>
      <c r="H810" s="10"/>
      <c r="I810" s="70"/>
      <c r="J810" s="11"/>
      <c r="K810" s="11"/>
      <c r="L810" s="11"/>
      <c r="M810" s="11"/>
      <c r="N810" s="11"/>
      <c r="Q810" s="38"/>
      <c r="R810" s="38"/>
      <c r="AMI810"/>
      <c r="AMJ810"/>
    </row>
    <row r="811" spans="2:1024" s="36" customFormat="1" x14ac:dyDescent="0.25">
      <c r="B811" s="5"/>
      <c r="C811" s="6"/>
      <c r="D811" s="5"/>
      <c r="E811" s="7"/>
      <c r="F811" s="8"/>
      <c r="G811" s="9"/>
      <c r="H811" s="10"/>
      <c r="I811" s="70"/>
      <c r="J811" s="11"/>
      <c r="K811" s="11"/>
      <c r="L811" s="11"/>
      <c r="M811" s="11"/>
      <c r="N811" s="11"/>
      <c r="Q811" s="38"/>
      <c r="R811" s="38"/>
      <c r="AMI811"/>
      <c r="AMJ811"/>
    </row>
    <row r="812" spans="2:1024" s="36" customFormat="1" x14ac:dyDescent="0.25">
      <c r="B812" s="5"/>
      <c r="C812" s="6"/>
      <c r="D812" s="5"/>
      <c r="E812" s="7"/>
      <c r="F812" s="8"/>
      <c r="G812" s="9"/>
      <c r="H812" s="10"/>
      <c r="I812" s="70"/>
      <c r="J812" s="11"/>
      <c r="K812" s="11"/>
      <c r="L812" s="11"/>
      <c r="M812" s="11"/>
      <c r="N812" s="11"/>
      <c r="Q812" s="38"/>
      <c r="R812" s="38"/>
      <c r="AMI812"/>
      <c r="AMJ812"/>
    </row>
    <row r="813" spans="2:1024" s="36" customFormat="1" x14ac:dyDescent="0.25">
      <c r="B813" s="5"/>
      <c r="C813" s="6"/>
      <c r="D813" s="5"/>
      <c r="E813" s="7"/>
      <c r="F813" s="8"/>
      <c r="G813" s="9"/>
      <c r="H813" s="10"/>
      <c r="I813" s="70"/>
      <c r="J813" s="11"/>
      <c r="K813" s="11"/>
      <c r="L813" s="11"/>
      <c r="M813" s="11"/>
      <c r="N813" s="11"/>
      <c r="Q813" s="38"/>
      <c r="R813" s="38"/>
      <c r="AMI813"/>
      <c r="AMJ813"/>
    </row>
    <row r="814" spans="2:1024" s="36" customFormat="1" x14ac:dyDescent="0.25">
      <c r="B814" s="5"/>
      <c r="C814" s="6"/>
      <c r="D814" s="5"/>
      <c r="E814" s="7"/>
      <c r="F814" s="8"/>
      <c r="G814" s="9"/>
      <c r="H814" s="10"/>
      <c r="I814" s="70"/>
      <c r="J814" s="11"/>
      <c r="K814" s="11"/>
      <c r="L814" s="11"/>
      <c r="M814" s="11"/>
      <c r="N814" s="11"/>
      <c r="Q814" s="38"/>
      <c r="R814" s="38"/>
      <c r="AMI814"/>
      <c r="AMJ814"/>
    </row>
    <row r="815" spans="2:1024" s="36" customFormat="1" x14ac:dyDescent="0.25">
      <c r="B815" s="5"/>
      <c r="C815" s="6"/>
      <c r="D815" s="5"/>
      <c r="E815" s="7"/>
      <c r="F815" s="8"/>
      <c r="G815" s="9"/>
      <c r="H815" s="10"/>
      <c r="I815" s="70"/>
      <c r="J815" s="11"/>
      <c r="K815" s="11"/>
      <c r="L815" s="11"/>
      <c r="M815" s="11"/>
      <c r="N815" s="11"/>
      <c r="Q815" s="38"/>
      <c r="R815" s="38"/>
      <c r="AMI815"/>
      <c r="AMJ815"/>
    </row>
    <row r="816" spans="2:1024" s="36" customFormat="1" x14ac:dyDescent="0.25">
      <c r="B816" s="5"/>
      <c r="C816" s="6"/>
      <c r="D816" s="5"/>
      <c r="E816" s="7"/>
      <c r="F816" s="8"/>
      <c r="G816" s="9"/>
      <c r="H816" s="10"/>
      <c r="I816" s="70"/>
      <c r="J816" s="11"/>
      <c r="K816" s="11"/>
      <c r="L816" s="11"/>
      <c r="M816" s="11"/>
      <c r="N816" s="11"/>
      <c r="Q816" s="38"/>
      <c r="R816" s="38"/>
      <c r="AMI816"/>
      <c r="AMJ816"/>
    </row>
    <row r="817" spans="2:1024" s="36" customFormat="1" x14ac:dyDescent="0.25">
      <c r="B817" s="5"/>
      <c r="C817" s="6"/>
      <c r="D817" s="5"/>
      <c r="E817" s="7"/>
      <c r="F817" s="8"/>
      <c r="G817" s="9"/>
      <c r="H817" s="10"/>
      <c r="I817" s="70"/>
      <c r="J817" s="11"/>
      <c r="K817" s="11"/>
      <c r="L817" s="11"/>
      <c r="M817" s="11"/>
      <c r="N817" s="11"/>
      <c r="Q817" s="38"/>
      <c r="R817" s="38"/>
      <c r="AMI817"/>
      <c r="AMJ817"/>
    </row>
    <row r="818" spans="2:1024" s="36" customFormat="1" x14ac:dyDescent="0.25">
      <c r="B818" s="5"/>
      <c r="C818" s="6"/>
      <c r="D818" s="5"/>
      <c r="E818" s="7"/>
      <c r="F818" s="8"/>
      <c r="G818" s="9"/>
      <c r="H818" s="10"/>
      <c r="I818" s="70"/>
      <c r="J818" s="11"/>
      <c r="K818" s="11"/>
      <c r="L818" s="11"/>
      <c r="M818" s="11"/>
      <c r="N818" s="11"/>
      <c r="Q818" s="38"/>
      <c r="R818" s="38"/>
      <c r="AMI818"/>
      <c r="AMJ818"/>
    </row>
    <row r="819" spans="2:1024" s="36" customFormat="1" x14ac:dyDescent="0.25">
      <c r="B819" s="5"/>
      <c r="C819" s="6"/>
      <c r="D819" s="5"/>
      <c r="E819" s="7"/>
      <c r="F819" s="8"/>
      <c r="G819" s="9"/>
      <c r="H819" s="10"/>
      <c r="I819" s="70"/>
      <c r="J819" s="11"/>
      <c r="K819" s="11"/>
      <c r="L819" s="11"/>
      <c r="M819" s="11"/>
      <c r="N819" s="11"/>
      <c r="Q819" s="38"/>
      <c r="R819" s="38"/>
      <c r="AMI819"/>
      <c r="AMJ819"/>
    </row>
    <row r="820" spans="2:1024" s="36" customFormat="1" x14ac:dyDescent="0.25">
      <c r="B820" s="5"/>
      <c r="C820" s="6"/>
      <c r="D820" s="5"/>
      <c r="E820" s="7"/>
      <c r="F820" s="8"/>
      <c r="G820" s="9"/>
      <c r="H820" s="10"/>
      <c r="I820" s="70"/>
      <c r="J820" s="11"/>
      <c r="K820" s="11"/>
      <c r="L820" s="11"/>
      <c r="M820" s="11"/>
      <c r="N820" s="11"/>
      <c r="Q820" s="38"/>
      <c r="R820" s="38"/>
      <c r="AMI820"/>
      <c r="AMJ820"/>
    </row>
    <row r="821" spans="2:1024" s="36" customFormat="1" x14ac:dyDescent="0.25">
      <c r="B821" s="5"/>
      <c r="C821" s="6"/>
      <c r="D821" s="5"/>
      <c r="E821" s="7"/>
      <c r="F821" s="8"/>
      <c r="G821" s="9"/>
      <c r="H821" s="10"/>
      <c r="I821" s="70"/>
      <c r="J821" s="11"/>
      <c r="K821" s="11"/>
      <c r="L821" s="11"/>
      <c r="M821" s="11"/>
      <c r="N821" s="11"/>
      <c r="Q821" s="38"/>
      <c r="R821" s="38"/>
      <c r="AMI821"/>
      <c r="AMJ821"/>
    </row>
    <row r="822" spans="2:1024" s="36" customFormat="1" x14ac:dyDescent="0.25">
      <c r="B822" s="5"/>
      <c r="C822" s="6"/>
      <c r="D822" s="5"/>
      <c r="E822" s="7"/>
      <c r="F822" s="8"/>
      <c r="G822" s="9"/>
      <c r="H822" s="10"/>
      <c r="I822" s="70"/>
      <c r="J822" s="11"/>
      <c r="K822" s="11"/>
      <c r="L822" s="11"/>
      <c r="M822" s="11"/>
      <c r="N822" s="11"/>
      <c r="Q822" s="38"/>
      <c r="R822" s="38"/>
      <c r="AMI822"/>
      <c r="AMJ822"/>
    </row>
    <row r="823" spans="2:1024" s="36" customFormat="1" x14ac:dyDescent="0.25">
      <c r="B823" s="5"/>
      <c r="C823" s="6"/>
      <c r="D823" s="5"/>
      <c r="E823" s="7"/>
      <c r="F823" s="8"/>
      <c r="G823" s="9"/>
      <c r="H823" s="10"/>
      <c r="I823" s="70"/>
      <c r="J823" s="11"/>
      <c r="K823" s="11"/>
      <c r="L823" s="11"/>
      <c r="M823" s="11"/>
      <c r="N823" s="11"/>
      <c r="Q823" s="38"/>
      <c r="R823" s="38"/>
      <c r="AMI823"/>
      <c r="AMJ823"/>
    </row>
    <row r="824" spans="2:1024" s="36" customFormat="1" x14ac:dyDescent="0.25">
      <c r="B824" s="5"/>
      <c r="C824" s="6"/>
      <c r="D824" s="5"/>
      <c r="E824" s="7"/>
      <c r="F824" s="8"/>
      <c r="G824" s="9"/>
      <c r="H824" s="10"/>
      <c r="I824" s="70"/>
      <c r="J824" s="11"/>
      <c r="K824" s="11"/>
      <c r="L824" s="11"/>
      <c r="M824" s="11"/>
      <c r="N824" s="11"/>
      <c r="Q824" s="38"/>
      <c r="R824" s="38"/>
      <c r="AMI824"/>
      <c r="AMJ824"/>
    </row>
    <row r="825" spans="2:1024" s="36" customFormat="1" x14ac:dyDescent="0.25">
      <c r="B825" s="5"/>
      <c r="C825" s="6"/>
      <c r="D825" s="5"/>
      <c r="E825" s="7"/>
      <c r="F825" s="8"/>
      <c r="G825" s="9"/>
      <c r="H825" s="10"/>
      <c r="I825" s="70"/>
      <c r="J825" s="11"/>
      <c r="K825" s="11"/>
      <c r="L825" s="11"/>
      <c r="M825" s="11"/>
      <c r="N825" s="11"/>
      <c r="Q825" s="38"/>
      <c r="R825" s="38"/>
      <c r="AMI825"/>
      <c r="AMJ825"/>
    </row>
    <row r="826" spans="2:1024" s="36" customFormat="1" x14ac:dyDescent="0.25">
      <c r="B826" s="5"/>
      <c r="C826" s="6"/>
      <c r="D826" s="5"/>
      <c r="E826" s="7"/>
      <c r="F826" s="8"/>
      <c r="G826" s="9"/>
      <c r="H826" s="10"/>
      <c r="I826" s="70"/>
      <c r="J826" s="11"/>
      <c r="K826" s="11"/>
      <c r="L826" s="11"/>
      <c r="M826" s="11"/>
      <c r="N826" s="11"/>
      <c r="Q826" s="38"/>
      <c r="R826" s="38"/>
      <c r="AMI826"/>
      <c r="AMJ826"/>
    </row>
    <row r="827" spans="2:1024" s="36" customFormat="1" x14ac:dyDescent="0.25">
      <c r="B827" s="5"/>
      <c r="C827" s="6"/>
      <c r="D827" s="5"/>
      <c r="E827" s="7"/>
      <c r="F827" s="8"/>
      <c r="G827" s="9"/>
      <c r="H827" s="10"/>
      <c r="I827" s="70"/>
      <c r="J827" s="11"/>
      <c r="K827" s="11"/>
      <c r="L827" s="11"/>
      <c r="M827" s="11"/>
      <c r="N827" s="11"/>
      <c r="Q827" s="38"/>
      <c r="R827" s="38"/>
      <c r="AMI827"/>
      <c r="AMJ827"/>
    </row>
    <row r="828" spans="2:1024" s="36" customFormat="1" x14ac:dyDescent="0.25">
      <c r="B828" s="5"/>
      <c r="C828" s="6"/>
      <c r="D828" s="5"/>
      <c r="E828" s="7"/>
      <c r="F828" s="8"/>
      <c r="G828" s="9"/>
      <c r="H828" s="10"/>
      <c r="I828" s="70"/>
      <c r="J828" s="11"/>
      <c r="K828" s="11"/>
      <c r="L828" s="11"/>
      <c r="M828" s="11"/>
      <c r="N828" s="11"/>
      <c r="Q828" s="38"/>
      <c r="R828" s="38"/>
      <c r="AMI828"/>
      <c r="AMJ828"/>
    </row>
    <row r="829" spans="2:1024" s="36" customFormat="1" x14ac:dyDescent="0.25">
      <c r="B829" s="5"/>
      <c r="C829" s="6"/>
      <c r="D829" s="5"/>
      <c r="E829" s="7"/>
      <c r="F829" s="8"/>
      <c r="G829" s="9"/>
      <c r="H829" s="10"/>
      <c r="I829" s="70"/>
      <c r="J829" s="11"/>
      <c r="K829" s="11"/>
      <c r="L829" s="11"/>
      <c r="M829" s="11"/>
      <c r="N829" s="11"/>
      <c r="Q829" s="38"/>
      <c r="R829" s="38"/>
      <c r="AMI829"/>
      <c r="AMJ829"/>
    </row>
    <row r="830" spans="2:1024" s="36" customFormat="1" x14ac:dyDescent="0.25">
      <c r="B830" s="5"/>
      <c r="C830" s="6"/>
      <c r="D830" s="5"/>
      <c r="E830" s="7"/>
      <c r="F830" s="8"/>
      <c r="G830" s="9"/>
      <c r="H830" s="10"/>
      <c r="I830" s="70"/>
      <c r="J830" s="11"/>
      <c r="K830" s="11"/>
      <c r="L830" s="11"/>
      <c r="M830" s="11"/>
      <c r="N830" s="11"/>
      <c r="Q830" s="38"/>
      <c r="R830" s="38"/>
      <c r="AMI830"/>
      <c r="AMJ830"/>
    </row>
    <row r="831" spans="2:1024" s="36" customFormat="1" x14ac:dyDescent="0.25">
      <c r="B831" s="5"/>
      <c r="C831" s="6"/>
      <c r="D831" s="5"/>
      <c r="E831" s="7"/>
      <c r="F831" s="8"/>
      <c r="G831" s="9"/>
      <c r="H831" s="10"/>
      <c r="I831" s="70"/>
      <c r="J831" s="11"/>
      <c r="K831" s="11"/>
      <c r="L831" s="11"/>
      <c r="M831" s="11"/>
      <c r="N831" s="11"/>
      <c r="Q831" s="38"/>
      <c r="R831" s="38"/>
      <c r="AMI831"/>
      <c r="AMJ831"/>
    </row>
    <row r="832" spans="2:1024" s="36" customFormat="1" x14ac:dyDescent="0.25">
      <c r="B832" s="5"/>
      <c r="C832" s="6"/>
      <c r="D832" s="5"/>
      <c r="E832" s="7"/>
      <c r="F832" s="8"/>
      <c r="G832" s="9"/>
      <c r="H832" s="10"/>
      <c r="I832" s="70"/>
      <c r="J832" s="11"/>
      <c r="K832" s="11"/>
      <c r="L832" s="11"/>
      <c r="M832" s="11"/>
      <c r="N832" s="11"/>
      <c r="Q832" s="38"/>
      <c r="R832" s="38"/>
      <c r="AMI832"/>
      <c r="AMJ832"/>
    </row>
    <row r="833" spans="2:1024" s="36" customFormat="1" x14ac:dyDescent="0.25">
      <c r="B833" s="5"/>
      <c r="C833" s="6"/>
      <c r="D833" s="5"/>
      <c r="E833" s="7"/>
      <c r="F833" s="8"/>
      <c r="G833" s="9"/>
      <c r="H833" s="10"/>
      <c r="I833" s="70"/>
      <c r="J833" s="11"/>
      <c r="K833" s="11"/>
      <c r="L833" s="11"/>
      <c r="M833" s="11"/>
      <c r="N833" s="11"/>
      <c r="Q833" s="38"/>
      <c r="R833" s="38"/>
      <c r="AMI833"/>
      <c r="AMJ833"/>
    </row>
    <row r="834" spans="2:1024" s="36" customFormat="1" x14ac:dyDescent="0.25">
      <c r="B834" s="5"/>
      <c r="C834" s="6"/>
      <c r="D834" s="5"/>
      <c r="E834" s="7"/>
      <c r="F834" s="8"/>
      <c r="G834" s="9"/>
      <c r="H834" s="10"/>
      <c r="I834" s="70"/>
      <c r="J834" s="11"/>
      <c r="K834" s="11"/>
      <c r="L834" s="11"/>
      <c r="M834" s="11"/>
      <c r="N834" s="11"/>
      <c r="Q834" s="38"/>
      <c r="R834" s="38"/>
      <c r="AMI834"/>
      <c r="AMJ834"/>
    </row>
    <row r="835" spans="2:1024" s="36" customFormat="1" x14ac:dyDescent="0.25">
      <c r="B835" s="5"/>
      <c r="C835" s="6"/>
      <c r="D835" s="5"/>
      <c r="E835" s="7"/>
      <c r="F835" s="8"/>
      <c r="G835" s="9"/>
      <c r="H835" s="10"/>
      <c r="I835" s="70"/>
      <c r="J835" s="11"/>
      <c r="K835" s="11"/>
      <c r="L835" s="11"/>
      <c r="M835" s="11"/>
      <c r="N835" s="11"/>
      <c r="Q835" s="38"/>
      <c r="R835" s="38"/>
      <c r="AMI835"/>
      <c r="AMJ835"/>
    </row>
    <row r="836" spans="2:1024" s="36" customFormat="1" x14ac:dyDescent="0.25">
      <c r="B836" s="5"/>
      <c r="C836" s="6"/>
      <c r="D836" s="5"/>
      <c r="E836" s="7"/>
      <c r="F836" s="8"/>
      <c r="G836" s="9"/>
      <c r="H836" s="10"/>
      <c r="I836" s="70"/>
      <c r="J836" s="11"/>
      <c r="K836" s="11"/>
      <c r="L836" s="11"/>
      <c r="M836" s="11"/>
      <c r="N836" s="11"/>
      <c r="Q836" s="38"/>
      <c r="R836" s="38"/>
      <c r="AMI836"/>
      <c r="AMJ836"/>
    </row>
    <row r="837" spans="2:1024" s="36" customFormat="1" x14ac:dyDescent="0.25">
      <c r="B837" s="5"/>
      <c r="C837" s="6"/>
      <c r="D837" s="5"/>
      <c r="E837" s="7"/>
      <c r="F837" s="8"/>
      <c r="G837" s="9"/>
      <c r="H837" s="10"/>
      <c r="I837" s="70"/>
      <c r="J837" s="11"/>
      <c r="K837" s="11"/>
      <c r="L837" s="11"/>
      <c r="M837" s="11"/>
      <c r="N837" s="11"/>
      <c r="Q837" s="38"/>
      <c r="R837" s="38"/>
      <c r="AMI837"/>
      <c r="AMJ837"/>
    </row>
    <row r="838" spans="2:1024" s="36" customFormat="1" x14ac:dyDescent="0.25">
      <c r="B838" s="5"/>
      <c r="C838" s="6"/>
      <c r="D838" s="5"/>
      <c r="E838" s="7"/>
      <c r="F838" s="8"/>
      <c r="G838" s="9"/>
      <c r="H838" s="10"/>
      <c r="I838" s="70"/>
      <c r="J838" s="11"/>
      <c r="K838" s="11"/>
      <c r="L838" s="11"/>
      <c r="M838" s="11"/>
      <c r="N838" s="11"/>
      <c r="Q838" s="38"/>
      <c r="R838" s="38"/>
      <c r="AMI838"/>
      <c r="AMJ838"/>
    </row>
    <row r="839" spans="2:1024" s="36" customFormat="1" x14ac:dyDescent="0.25">
      <c r="B839" s="5"/>
      <c r="C839" s="6"/>
      <c r="D839" s="5"/>
      <c r="E839" s="7"/>
      <c r="F839" s="8"/>
      <c r="G839" s="9"/>
      <c r="H839" s="10"/>
      <c r="I839" s="70"/>
      <c r="J839" s="11"/>
      <c r="K839" s="11"/>
      <c r="L839" s="11"/>
      <c r="M839" s="11"/>
      <c r="N839" s="11"/>
      <c r="Q839" s="38"/>
      <c r="R839" s="38"/>
      <c r="AMI839"/>
      <c r="AMJ839"/>
    </row>
    <row r="840" spans="2:1024" s="36" customFormat="1" x14ac:dyDescent="0.25">
      <c r="B840" s="5"/>
      <c r="C840" s="6"/>
      <c r="D840" s="5"/>
      <c r="E840" s="7"/>
      <c r="F840" s="8"/>
      <c r="G840" s="9"/>
      <c r="H840" s="10"/>
      <c r="I840" s="70"/>
      <c r="J840" s="11"/>
      <c r="K840" s="11"/>
      <c r="L840" s="11"/>
      <c r="M840" s="11"/>
      <c r="N840" s="11"/>
      <c r="Q840" s="38"/>
      <c r="R840" s="38"/>
      <c r="AMI840"/>
      <c r="AMJ840"/>
    </row>
    <row r="841" spans="2:1024" s="36" customFormat="1" x14ac:dyDescent="0.25">
      <c r="B841" s="5"/>
      <c r="C841" s="6"/>
      <c r="D841" s="5"/>
      <c r="E841" s="7"/>
      <c r="F841" s="8"/>
      <c r="G841" s="9"/>
      <c r="H841" s="10"/>
      <c r="I841" s="70"/>
      <c r="J841" s="11"/>
      <c r="K841" s="11"/>
      <c r="L841" s="11"/>
      <c r="M841" s="11"/>
      <c r="N841" s="11"/>
      <c r="Q841" s="38"/>
      <c r="R841" s="38"/>
      <c r="AMI841"/>
      <c r="AMJ841"/>
    </row>
    <row r="842" spans="2:1024" s="36" customFormat="1" x14ac:dyDescent="0.25">
      <c r="B842" s="5"/>
      <c r="C842" s="6"/>
      <c r="D842" s="5"/>
      <c r="E842" s="7"/>
      <c r="F842" s="8"/>
      <c r="G842" s="9"/>
      <c r="H842" s="10"/>
      <c r="I842" s="70"/>
      <c r="J842" s="11"/>
      <c r="K842" s="11"/>
      <c r="L842" s="11"/>
      <c r="M842" s="11"/>
      <c r="N842" s="11"/>
      <c r="Q842" s="38"/>
      <c r="R842" s="38"/>
      <c r="AMI842"/>
      <c r="AMJ842"/>
    </row>
    <row r="843" spans="2:1024" s="36" customFormat="1" x14ac:dyDescent="0.25">
      <c r="B843" s="5"/>
      <c r="C843" s="6"/>
      <c r="D843" s="5"/>
      <c r="E843" s="7"/>
      <c r="F843" s="8"/>
      <c r="G843" s="9"/>
      <c r="H843" s="10"/>
      <c r="I843" s="70"/>
      <c r="J843" s="11"/>
      <c r="K843" s="11"/>
      <c r="L843" s="11"/>
      <c r="M843" s="11"/>
      <c r="N843" s="11"/>
      <c r="Q843" s="38"/>
      <c r="R843" s="38"/>
      <c r="AMI843"/>
      <c r="AMJ843"/>
    </row>
    <row r="844" spans="2:1024" s="36" customFormat="1" x14ac:dyDescent="0.25">
      <c r="B844" s="5"/>
      <c r="C844" s="6"/>
      <c r="D844" s="5"/>
      <c r="E844" s="7"/>
      <c r="F844" s="8"/>
      <c r="G844" s="9"/>
      <c r="H844" s="10"/>
      <c r="I844" s="70"/>
      <c r="J844" s="11"/>
      <c r="K844" s="11"/>
      <c r="L844" s="11"/>
      <c r="M844" s="11"/>
      <c r="N844" s="11"/>
      <c r="Q844" s="38"/>
      <c r="R844" s="38"/>
      <c r="AMI844"/>
      <c r="AMJ844"/>
    </row>
    <row r="845" spans="2:1024" s="36" customFormat="1" x14ac:dyDescent="0.25">
      <c r="B845" s="5"/>
      <c r="C845" s="6"/>
      <c r="D845" s="5"/>
      <c r="E845" s="7"/>
      <c r="F845" s="8"/>
      <c r="G845" s="9"/>
      <c r="H845" s="10"/>
      <c r="I845" s="70"/>
      <c r="J845" s="11"/>
      <c r="K845" s="11"/>
      <c r="L845" s="11"/>
      <c r="M845" s="11"/>
      <c r="N845" s="11"/>
      <c r="Q845" s="38"/>
      <c r="R845" s="38"/>
      <c r="AMI845"/>
      <c r="AMJ845"/>
    </row>
    <row r="846" spans="2:1024" s="36" customFormat="1" x14ac:dyDescent="0.25">
      <c r="B846" s="5"/>
      <c r="C846" s="6"/>
      <c r="D846" s="5"/>
      <c r="E846" s="7"/>
      <c r="F846" s="8"/>
      <c r="G846" s="9"/>
      <c r="H846" s="10"/>
      <c r="I846" s="70"/>
      <c r="J846" s="11"/>
      <c r="K846" s="11"/>
      <c r="L846" s="11"/>
      <c r="M846" s="11"/>
      <c r="N846" s="11"/>
      <c r="Q846" s="38"/>
      <c r="R846" s="38"/>
      <c r="AMI846"/>
      <c r="AMJ846"/>
    </row>
    <row r="847" spans="2:1024" s="36" customFormat="1" x14ac:dyDescent="0.25">
      <c r="B847" s="5"/>
      <c r="C847" s="6"/>
      <c r="D847" s="5"/>
      <c r="E847" s="7"/>
      <c r="F847" s="8"/>
      <c r="G847" s="9"/>
      <c r="H847" s="10"/>
      <c r="I847" s="70"/>
      <c r="J847" s="11"/>
      <c r="K847" s="11"/>
      <c r="L847" s="11"/>
      <c r="M847" s="11"/>
      <c r="N847" s="11"/>
      <c r="Q847" s="38"/>
      <c r="R847" s="38"/>
      <c r="AMI847"/>
      <c r="AMJ847"/>
    </row>
    <row r="848" spans="2:1024" s="36" customFormat="1" x14ac:dyDescent="0.25">
      <c r="B848" s="5"/>
      <c r="C848" s="6"/>
      <c r="D848" s="5"/>
      <c r="E848" s="7"/>
      <c r="F848" s="8"/>
      <c r="G848" s="9"/>
      <c r="H848" s="10"/>
      <c r="I848" s="70"/>
      <c r="J848" s="11"/>
      <c r="K848" s="11"/>
      <c r="L848" s="11"/>
      <c r="M848" s="11"/>
      <c r="N848" s="11"/>
      <c r="Q848" s="38"/>
      <c r="R848" s="38"/>
      <c r="AMI848"/>
      <c r="AMJ848"/>
    </row>
    <row r="849" spans="2:1024" s="36" customFormat="1" x14ac:dyDescent="0.25">
      <c r="B849" s="5"/>
      <c r="C849" s="6"/>
      <c r="D849" s="5"/>
      <c r="E849" s="7"/>
      <c r="F849" s="8"/>
      <c r="G849" s="9"/>
      <c r="H849" s="10"/>
      <c r="I849" s="70"/>
      <c r="J849" s="11"/>
      <c r="K849" s="11"/>
      <c r="L849" s="11"/>
      <c r="M849" s="11"/>
      <c r="N849" s="11"/>
      <c r="Q849" s="38"/>
      <c r="R849" s="38"/>
      <c r="AMI849"/>
      <c r="AMJ849"/>
    </row>
    <row r="850" spans="2:1024" s="36" customFormat="1" x14ac:dyDescent="0.25">
      <c r="B850" s="5"/>
      <c r="C850" s="6"/>
      <c r="D850" s="5"/>
      <c r="E850" s="7"/>
      <c r="F850" s="8"/>
      <c r="G850" s="9"/>
      <c r="H850" s="10"/>
      <c r="I850" s="70"/>
      <c r="J850" s="11"/>
      <c r="K850" s="11"/>
      <c r="L850" s="11"/>
      <c r="M850" s="11"/>
      <c r="N850" s="11"/>
      <c r="Q850" s="38"/>
      <c r="R850" s="38"/>
      <c r="AMI850"/>
      <c r="AMJ850"/>
    </row>
    <row r="851" spans="2:1024" s="36" customFormat="1" x14ac:dyDescent="0.25">
      <c r="B851" s="5"/>
      <c r="C851" s="6"/>
      <c r="D851" s="5"/>
      <c r="E851" s="7"/>
      <c r="F851" s="8"/>
      <c r="G851" s="9"/>
      <c r="H851" s="10"/>
      <c r="I851" s="70"/>
      <c r="J851" s="11"/>
      <c r="K851" s="11"/>
      <c r="L851" s="11"/>
      <c r="M851" s="11"/>
      <c r="N851" s="11"/>
      <c r="Q851" s="38"/>
      <c r="R851" s="38"/>
      <c r="AMI851"/>
      <c r="AMJ851"/>
    </row>
    <row r="852" spans="2:1024" s="36" customFormat="1" x14ac:dyDescent="0.25">
      <c r="B852" s="5"/>
      <c r="C852" s="6"/>
      <c r="D852" s="5"/>
      <c r="E852" s="7"/>
      <c r="F852" s="8"/>
      <c r="G852" s="9"/>
      <c r="H852" s="10"/>
      <c r="I852" s="70"/>
      <c r="J852" s="11"/>
      <c r="K852" s="11"/>
      <c r="L852" s="11"/>
      <c r="M852" s="11"/>
      <c r="N852" s="11"/>
      <c r="Q852" s="38"/>
      <c r="R852" s="38"/>
      <c r="AMI852"/>
      <c r="AMJ852"/>
    </row>
    <row r="853" spans="2:1024" s="36" customFormat="1" x14ac:dyDescent="0.25">
      <c r="B853" s="5"/>
      <c r="C853" s="6"/>
      <c r="D853" s="5"/>
      <c r="E853" s="7"/>
      <c r="F853" s="8"/>
      <c r="G853" s="9"/>
      <c r="H853" s="10"/>
      <c r="I853" s="70"/>
      <c r="J853" s="11"/>
      <c r="K853" s="11"/>
      <c r="L853" s="11"/>
      <c r="M853" s="11"/>
      <c r="N853" s="11"/>
      <c r="Q853" s="38"/>
      <c r="R853" s="38"/>
      <c r="AMI853"/>
      <c r="AMJ853"/>
    </row>
    <row r="854" spans="2:1024" s="36" customFormat="1" x14ac:dyDescent="0.25">
      <c r="B854" s="5"/>
      <c r="C854" s="6"/>
      <c r="D854" s="5"/>
      <c r="E854" s="7"/>
      <c r="F854" s="8"/>
      <c r="G854" s="9"/>
      <c r="H854" s="10"/>
      <c r="I854" s="70"/>
      <c r="J854" s="11"/>
      <c r="K854" s="11"/>
      <c r="L854" s="11"/>
      <c r="M854" s="11"/>
      <c r="N854" s="11"/>
      <c r="Q854" s="38"/>
      <c r="R854" s="38"/>
      <c r="AMI854"/>
      <c r="AMJ854"/>
    </row>
    <row r="855" spans="2:1024" s="36" customFormat="1" x14ac:dyDescent="0.25">
      <c r="B855" s="5"/>
      <c r="C855" s="6"/>
      <c r="D855" s="5"/>
      <c r="E855" s="7"/>
      <c r="F855" s="8"/>
      <c r="G855" s="9"/>
      <c r="H855" s="10"/>
      <c r="I855" s="70"/>
      <c r="J855" s="11"/>
      <c r="K855" s="11"/>
      <c r="L855" s="11"/>
      <c r="M855" s="11"/>
      <c r="N855" s="11"/>
      <c r="Q855" s="38"/>
      <c r="R855" s="38"/>
      <c r="AMI855"/>
      <c r="AMJ855"/>
    </row>
    <row r="856" spans="2:1024" s="36" customFormat="1" x14ac:dyDescent="0.25">
      <c r="B856" s="5"/>
      <c r="C856" s="6"/>
      <c r="D856" s="5"/>
      <c r="E856" s="7"/>
      <c r="F856" s="8"/>
      <c r="G856" s="9"/>
      <c r="H856" s="10"/>
      <c r="I856" s="70"/>
      <c r="J856" s="11"/>
      <c r="K856" s="11"/>
      <c r="L856" s="11"/>
      <c r="M856" s="11"/>
      <c r="N856" s="11"/>
      <c r="Q856" s="38"/>
      <c r="R856" s="38"/>
      <c r="AMI856"/>
      <c r="AMJ856"/>
    </row>
    <row r="857" spans="2:1024" s="36" customFormat="1" x14ac:dyDescent="0.25">
      <c r="B857" s="5"/>
      <c r="C857" s="6"/>
      <c r="D857" s="5"/>
      <c r="E857" s="7"/>
      <c r="F857" s="8"/>
      <c r="G857" s="9"/>
      <c r="H857" s="10"/>
      <c r="I857" s="70"/>
      <c r="J857" s="11"/>
      <c r="K857" s="11"/>
      <c r="L857" s="11"/>
      <c r="M857" s="11"/>
      <c r="N857" s="11"/>
      <c r="Q857" s="38"/>
      <c r="R857" s="38"/>
      <c r="AMI857"/>
      <c r="AMJ857"/>
    </row>
    <row r="858" spans="2:1024" s="36" customFormat="1" x14ac:dyDescent="0.25">
      <c r="B858" s="5"/>
      <c r="C858" s="6"/>
      <c r="D858" s="5"/>
      <c r="E858" s="7"/>
      <c r="F858" s="8"/>
      <c r="G858" s="9"/>
      <c r="H858" s="10"/>
      <c r="I858" s="70"/>
      <c r="J858" s="11"/>
      <c r="K858" s="11"/>
      <c r="L858" s="11"/>
      <c r="M858" s="11"/>
      <c r="N858" s="11"/>
      <c r="Q858" s="38"/>
      <c r="R858" s="38"/>
      <c r="AMI858"/>
      <c r="AMJ858"/>
    </row>
    <row r="859" spans="2:1024" s="36" customFormat="1" x14ac:dyDescent="0.25">
      <c r="B859" s="5"/>
      <c r="C859" s="6"/>
      <c r="D859" s="5"/>
      <c r="E859" s="7"/>
      <c r="F859" s="8"/>
      <c r="G859" s="9"/>
      <c r="H859" s="10"/>
      <c r="I859" s="70"/>
      <c r="J859" s="11"/>
      <c r="K859" s="11"/>
      <c r="L859" s="11"/>
      <c r="M859" s="11"/>
      <c r="N859" s="11"/>
      <c r="Q859" s="38"/>
      <c r="R859" s="38"/>
      <c r="AMI859"/>
      <c r="AMJ859"/>
    </row>
    <row r="860" spans="2:1024" s="36" customFormat="1" x14ac:dyDescent="0.25">
      <c r="B860" s="5"/>
      <c r="C860" s="6"/>
      <c r="D860" s="5"/>
      <c r="E860" s="7"/>
      <c r="F860" s="8"/>
      <c r="G860" s="9"/>
      <c r="H860" s="10"/>
      <c r="I860" s="70"/>
      <c r="J860" s="11"/>
      <c r="K860" s="11"/>
      <c r="L860" s="11"/>
      <c r="M860" s="11"/>
      <c r="N860" s="11"/>
      <c r="Q860" s="38"/>
      <c r="R860" s="38"/>
      <c r="AMI860"/>
      <c r="AMJ860"/>
    </row>
    <row r="861" spans="2:1024" s="36" customFormat="1" x14ac:dyDescent="0.25">
      <c r="B861" s="5"/>
      <c r="C861" s="6"/>
      <c r="D861" s="5"/>
      <c r="E861" s="7"/>
      <c r="F861" s="8"/>
      <c r="G861" s="9"/>
      <c r="H861" s="10"/>
      <c r="I861" s="70"/>
      <c r="J861" s="11"/>
      <c r="K861" s="11"/>
      <c r="L861" s="11"/>
      <c r="M861" s="11"/>
      <c r="N861" s="11"/>
      <c r="Q861" s="38"/>
      <c r="R861" s="38"/>
      <c r="AMI861"/>
      <c r="AMJ861"/>
    </row>
    <row r="862" spans="2:1024" s="36" customFormat="1" x14ac:dyDescent="0.25">
      <c r="B862" s="5"/>
      <c r="C862" s="6"/>
      <c r="D862" s="5"/>
      <c r="E862" s="7"/>
      <c r="F862" s="8"/>
      <c r="G862" s="9"/>
      <c r="H862" s="10"/>
      <c r="I862" s="70"/>
      <c r="J862" s="11"/>
      <c r="K862" s="11"/>
      <c r="L862" s="11"/>
      <c r="M862" s="11"/>
      <c r="N862" s="11"/>
      <c r="Q862" s="38"/>
      <c r="R862" s="38"/>
      <c r="AMI862"/>
      <c r="AMJ862"/>
    </row>
    <row r="863" spans="2:1024" s="36" customFormat="1" x14ac:dyDescent="0.25">
      <c r="B863" s="5"/>
      <c r="C863" s="6"/>
      <c r="D863" s="5"/>
      <c r="E863" s="7"/>
      <c r="F863" s="8"/>
      <c r="G863" s="9"/>
      <c r="H863" s="10"/>
      <c r="I863" s="70"/>
      <c r="J863" s="11"/>
      <c r="K863" s="11"/>
      <c r="L863" s="11"/>
      <c r="M863" s="11"/>
      <c r="N863" s="11"/>
      <c r="Q863" s="38"/>
      <c r="R863" s="38"/>
      <c r="AMI863"/>
      <c r="AMJ863"/>
    </row>
    <row r="864" spans="2:1024" s="36" customFormat="1" x14ac:dyDescent="0.25">
      <c r="B864" s="5"/>
      <c r="C864" s="6"/>
      <c r="D864" s="5"/>
      <c r="E864" s="7"/>
      <c r="F864" s="8"/>
      <c r="G864" s="9"/>
      <c r="H864" s="10"/>
      <c r="I864" s="70"/>
      <c r="J864" s="11"/>
      <c r="K864" s="11"/>
      <c r="L864" s="11"/>
      <c r="M864" s="11"/>
      <c r="N864" s="11"/>
      <c r="Q864" s="38"/>
      <c r="R864" s="38"/>
      <c r="AMI864"/>
      <c r="AMJ864"/>
    </row>
    <row r="865" spans="2:1024" s="36" customFormat="1" x14ac:dyDescent="0.25">
      <c r="B865" s="5"/>
      <c r="C865" s="6"/>
      <c r="D865" s="5"/>
      <c r="E865" s="7"/>
      <c r="F865" s="8"/>
      <c r="G865" s="9"/>
      <c r="H865" s="10"/>
      <c r="I865" s="70"/>
      <c r="J865" s="11"/>
      <c r="K865" s="11"/>
      <c r="L865" s="11"/>
      <c r="M865" s="11"/>
      <c r="N865" s="11"/>
      <c r="Q865" s="38"/>
      <c r="R865" s="38"/>
      <c r="AMI865"/>
      <c r="AMJ865"/>
    </row>
    <row r="866" spans="2:1024" s="36" customFormat="1" x14ac:dyDescent="0.25">
      <c r="B866" s="5"/>
      <c r="C866" s="6"/>
      <c r="D866" s="5"/>
      <c r="E866" s="7"/>
      <c r="F866" s="8"/>
      <c r="G866" s="9"/>
      <c r="H866" s="10"/>
      <c r="I866" s="70"/>
      <c r="J866" s="11"/>
      <c r="K866" s="11"/>
      <c r="L866" s="11"/>
      <c r="M866" s="11"/>
      <c r="N866" s="11"/>
      <c r="Q866" s="38"/>
      <c r="R866" s="38"/>
      <c r="AMI866"/>
      <c r="AMJ866"/>
    </row>
    <row r="867" spans="2:1024" s="36" customFormat="1" x14ac:dyDescent="0.25">
      <c r="B867" s="5"/>
      <c r="C867" s="6"/>
      <c r="D867" s="5"/>
      <c r="E867" s="7"/>
      <c r="F867" s="8"/>
      <c r="G867" s="9"/>
      <c r="H867" s="10"/>
      <c r="I867" s="70"/>
      <c r="J867" s="11"/>
      <c r="K867" s="11"/>
      <c r="L867" s="11"/>
      <c r="M867" s="11"/>
      <c r="N867" s="11"/>
      <c r="Q867" s="38"/>
      <c r="R867" s="38"/>
      <c r="AMI867"/>
      <c r="AMJ867"/>
    </row>
    <row r="868" spans="2:1024" s="36" customFormat="1" x14ac:dyDescent="0.25">
      <c r="B868" s="5"/>
      <c r="C868" s="6"/>
      <c r="D868" s="5"/>
      <c r="E868" s="7"/>
      <c r="F868" s="8"/>
      <c r="G868" s="9"/>
      <c r="H868" s="10"/>
      <c r="I868" s="70"/>
      <c r="J868" s="11"/>
      <c r="K868" s="11"/>
      <c r="L868" s="11"/>
      <c r="M868" s="11"/>
      <c r="N868" s="11"/>
      <c r="Q868" s="38"/>
      <c r="R868" s="38"/>
      <c r="AMI868"/>
      <c r="AMJ868"/>
    </row>
    <row r="869" spans="2:1024" s="36" customFormat="1" x14ac:dyDescent="0.25">
      <c r="B869" s="5"/>
      <c r="C869" s="6"/>
      <c r="D869" s="5"/>
      <c r="E869" s="7"/>
      <c r="F869" s="8"/>
      <c r="G869" s="9"/>
      <c r="H869" s="10"/>
      <c r="I869" s="70"/>
      <c r="J869" s="11"/>
      <c r="K869" s="11"/>
      <c r="L869" s="11"/>
      <c r="M869" s="11"/>
      <c r="N869" s="11"/>
      <c r="Q869" s="38"/>
      <c r="R869" s="38"/>
      <c r="AMI869"/>
      <c r="AMJ869"/>
    </row>
    <row r="870" spans="2:1024" s="36" customFormat="1" x14ac:dyDescent="0.25">
      <c r="B870" s="5"/>
      <c r="C870" s="6"/>
      <c r="D870" s="5"/>
      <c r="E870" s="7"/>
      <c r="F870" s="8"/>
      <c r="G870" s="9"/>
      <c r="H870" s="10"/>
      <c r="I870" s="70"/>
      <c r="J870" s="11"/>
      <c r="K870" s="11"/>
      <c r="L870" s="11"/>
      <c r="M870" s="11"/>
      <c r="N870" s="11"/>
      <c r="Q870" s="38"/>
      <c r="R870" s="38"/>
      <c r="AMI870"/>
      <c r="AMJ870"/>
    </row>
    <row r="871" spans="2:1024" s="36" customFormat="1" x14ac:dyDescent="0.25">
      <c r="B871" s="5"/>
      <c r="C871" s="6"/>
      <c r="D871" s="5"/>
      <c r="E871" s="7"/>
      <c r="F871" s="8"/>
      <c r="G871" s="9"/>
      <c r="H871" s="10"/>
      <c r="I871" s="70"/>
      <c r="J871" s="11"/>
      <c r="K871" s="11"/>
      <c r="L871" s="11"/>
      <c r="M871" s="11"/>
      <c r="N871" s="11"/>
      <c r="Q871" s="38"/>
      <c r="R871" s="38"/>
      <c r="AMI871"/>
      <c r="AMJ871"/>
    </row>
    <row r="872" spans="2:1024" s="36" customFormat="1" x14ac:dyDescent="0.25">
      <c r="B872" s="5"/>
      <c r="C872" s="6"/>
      <c r="D872" s="5"/>
      <c r="E872" s="7"/>
      <c r="F872" s="8"/>
      <c r="G872" s="9"/>
      <c r="H872" s="10"/>
      <c r="I872" s="70"/>
      <c r="J872" s="11"/>
      <c r="K872" s="11"/>
      <c r="L872" s="11"/>
      <c r="M872" s="11"/>
      <c r="N872" s="11"/>
      <c r="Q872" s="38"/>
      <c r="R872" s="38"/>
      <c r="AMI872"/>
      <c r="AMJ872"/>
    </row>
    <row r="873" spans="2:1024" s="36" customFormat="1" x14ac:dyDescent="0.25">
      <c r="B873" s="5"/>
      <c r="C873" s="6"/>
      <c r="D873" s="5"/>
      <c r="E873" s="7"/>
      <c r="F873" s="8"/>
      <c r="G873" s="9"/>
      <c r="H873" s="10"/>
      <c r="I873" s="70"/>
      <c r="J873" s="11"/>
      <c r="K873" s="11"/>
      <c r="L873" s="11"/>
      <c r="M873" s="11"/>
      <c r="N873" s="11"/>
      <c r="Q873" s="38"/>
      <c r="R873" s="38"/>
      <c r="AMI873"/>
      <c r="AMJ873"/>
    </row>
    <row r="874" spans="2:1024" s="36" customFormat="1" x14ac:dyDescent="0.25">
      <c r="B874" s="5"/>
      <c r="C874" s="6"/>
      <c r="D874" s="5"/>
      <c r="E874" s="7"/>
      <c r="F874" s="8"/>
      <c r="G874" s="9"/>
      <c r="H874" s="10"/>
      <c r="I874" s="70"/>
      <c r="J874" s="11"/>
      <c r="K874" s="11"/>
      <c r="L874" s="11"/>
      <c r="M874" s="11"/>
      <c r="N874" s="11"/>
      <c r="Q874" s="38"/>
      <c r="R874" s="38"/>
      <c r="AMI874"/>
      <c r="AMJ874"/>
    </row>
    <row r="875" spans="2:1024" s="36" customFormat="1" x14ac:dyDescent="0.25">
      <c r="B875" s="5"/>
      <c r="C875" s="6"/>
      <c r="D875" s="5"/>
      <c r="E875" s="7"/>
      <c r="F875" s="8"/>
      <c r="G875" s="9"/>
      <c r="H875" s="10"/>
      <c r="I875" s="70"/>
      <c r="J875" s="11"/>
      <c r="K875" s="11"/>
      <c r="L875" s="11"/>
      <c r="M875" s="11"/>
      <c r="N875" s="11"/>
      <c r="Q875" s="38"/>
      <c r="R875" s="38"/>
      <c r="AMI875"/>
      <c r="AMJ875"/>
    </row>
    <row r="876" spans="2:1024" s="36" customFormat="1" x14ac:dyDescent="0.25">
      <c r="B876" s="5"/>
      <c r="C876" s="6"/>
      <c r="D876" s="5"/>
      <c r="E876" s="7"/>
      <c r="F876" s="8"/>
      <c r="G876" s="9"/>
      <c r="H876" s="10"/>
      <c r="I876" s="70"/>
      <c r="J876" s="11"/>
      <c r="K876" s="11"/>
      <c r="L876" s="11"/>
      <c r="M876" s="11"/>
      <c r="N876" s="11"/>
      <c r="Q876" s="38"/>
      <c r="R876" s="38"/>
      <c r="AMI876"/>
      <c r="AMJ876"/>
    </row>
    <row r="877" spans="2:1024" s="36" customFormat="1" x14ac:dyDescent="0.25">
      <c r="B877" s="5"/>
      <c r="C877" s="6"/>
      <c r="D877" s="5"/>
      <c r="E877" s="7"/>
      <c r="F877" s="8"/>
      <c r="G877" s="9"/>
      <c r="H877" s="10"/>
      <c r="I877" s="70"/>
      <c r="J877" s="11"/>
      <c r="K877" s="11"/>
      <c r="L877" s="11"/>
      <c r="M877" s="11"/>
      <c r="N877" s="11"/>
      <c r="Q877" s="38"/>
      <c r="R877" s="38"/>
      <c r="AMI877"/>
      <c r="AMJ877"/>
    </row>
    <row r="878" spans="2:1024" s="36" customFormat="1" x14ac:dyDescent="0.25">
      <c r="B878" s="5"/>
      <c r="C878" s="6"/>
      <c r="D878" s="5"/>
      <c r="E878" s="7"/>
      <c r="F878" s="8"/>
      <c r="G878" s="9"/>
      <c r="H878" s="10"/>
      <c r="I878" s="70"/>
      <c r="J878" s="11"/>
      <c r="K878" s="11"/>
      <c r="L878" s="11"/>
      <c r="M878" s="11"/>
      <c r="N878" s="11"/>
      <c r="Q878" s="38"/>
      <c r="R878" s="38"/>
      <c r="AMI878"/>
      <c r="AMJ878"/>
    </row>
    <row r="879" spans="2:1024" s="36" customFormat="1" x14ac:dyDescent="0.25">
      <c r="B879" s="5"/>
      <c r="C879" s="6"/>
      <c r="D879" s="5"/>
      <c r="E879" s="7"/>
      <c r="F879" s="8"/>
      <c r="G879" s="9"/>
      <c r="H879" s="10"/>
      <c r="I879" s="70"/>
      <c r="J879" s="11"/>
      <c r="K879" s="11"/>
      <c r="L879" s="11"/>
      <c r="M879" s="11"/>
      <c r="N879" s="11"/>
      <c r="Q879" s="38"/>
      <c r="R879" s="38"/>
      <c r="AMI879"/>
      <c r="AMJ879"/>
    </row>
    <row r="880" spans="2:1024" s="36" customFormat="1" x14ac:dyDescent="0.25">
      <c r="B880" s="5"/>
      <c r="C880" s="6"/>
      <c r="D880" s="5"/>
      <c r="E880" s="7"/>
      <c r="F880" s="8"/>
      <c r="G880" s="9"/>
      <c r="H880" s="10"/>
      <c r="I880" s="70"/>
      <c r="J880" s="11"/>
      <c r="K880" s="11"/>
      <c r="L880" s="11"/>
      <c r="M880" s="11"/>
      <c r="N880" s="11"/>
      <c r="Q880" s="38"/>
      <c r="R880" s="38"/>
      <c r="AMI880"/>
      <c r="AMJ880"/>
    </row>
    <row r="881" spans="2:1024" s="36" customFormat="1" x14ac:dyDescent="0.25">
      <c r="B881" s="5"/>
      <c r="C881" s="6"/>
      <c r="D881" s="5"/>
      <c r="E881" s="7"/>
      <c r="F881" s="8"/>
      <c r="G881" s="9"/>
      <c r="H881" s="10"/>
      <c r="I881" s="70"/>
      <c r="J881" s="11"/>
      <c r="K881" s="11"/>
      <c r="L881" s="11"/>
      <c r="M881" s="11"/>
      <c r="N881" s="11"/>
      <c r="Q881" s="38"/>
      <c r="R881" s="38"/>
      <c r="AMI881"/>
      <c r="AMJ881"/>
    </row>
    <row r="882" spans="2:1024" s="36" customFormat="1" x14ac:dyDescent="0.25">
      <c r="B882" s="5"/>
      <c r="C882" s="6"/>
      <c r="D882" s="5"/>
      <c r="E882" s="7"/>
      <c r="F882" s="8"/>
      <c r="G882" s="9"/>
      <c r="H882" s="10"/>
      <c r="I882" s="70"/>
      <c r="J882" s="11"/>
      <c r="K882" s="11"/>
      <c r="L882" s="11"/>
      <c r="M882" s="11"/>
      <c r="N882" s="11"/>
      <c r="Q882" s="38"/>
      <c r="R882" s="38"/>
      <c r="AMI882"/>
      <c r="AMJ882"/>
    </row>
    <row r="883" spans="2:1024" s="36" customFormat="1" x14ac:dyDescent="0.25">
      <c r="B883" s="5"/>
      <c r="C883" s="6"/>
      <c r="D883" s="5"/>
      <c r="E883" s="7"/>
      <c r="F883" s="8"/>
      <c r="G883" s="9"/>
      <c r="H883" s="10"/>
      <c r="I883" s="70"/>
      <c r="J883" s="11"/>
      <c r="K883" s="11"/>
      <c r="L883" s="11"/>
      <c r="M883" s="11"/>
      <c r="N883" s="11"/>
      <c r="Q883" s="38"/>
      <c r="R883" s="38"/>
      <c r="AMI883"/>
      <c r="AMJ883"/>
    </row>
    <row r="884" spans="2:1024" s="36" customFormat="1" x14ac:dyDescent="0.25">
      <c r="B884" s="5"/>
      <c r="C884" s="6"/>
      <c r="D884" s="5"/>
      <c r="E884" s="7"/>
      <c r="F884" s="8"/>
      <c r="G884" s="9"/>
      <c r="H884" s="10"/>
      <c r="I884" s="70"/>
      <c r="J884" s="11"/>
      <c r="K884" s="11"/>
      <c r="L884" s="11"/>
      <c r="M884" s="11"/>
      <c r="N884" s="11"/>
      <c r="Q884" s="38"/>
      <c r="R884" s="38"/>
      <c r="AMI884"/>
      <c r="AMJ884"/>
    </row>
    <row r="885" spans="2:1024" s="36" customFormat="1" x14ac:dyDescent="0.25">
      <c r="B885" s="5"/>
      <c r="C885" s="6"/>
      <c r="D885" s="5"/>
      <c r="E885" s="7"/>
      <c r="F885" s="8"/>
      <c r="G885" s="9"/>
      <c r="H885" s="10"/>
      <c r="I885" s="70"/>
      <c r="J885" s="11"/>
      <c r="K885" s="11"/>
      <c r="L885" s="11"/>
      <c r="M885" s="11"/>
      <c r="N885" s="11"/>
      <c r="Q885" s="38"/>
      <c r="R885" s="38"/>
      <c r="AMI885"/>
      <c r="AMJ885"/>
    </row>
    <row r="886" spans="2:1024" s="36" customFormat="1" x14ac:dyDescent="0.25">
      <c r="B886" s="5"/>
      <c r="C886" s="6"/>
      <c r="D886" s="5"/>
      <c r="E886" s="7"/>
      <c r="F886" s="8"/>
      <c r="G886" s="9"/>
      <c r="H886" s="10"/>
      <c r="I886" s="70"/>
      <c r="J886" s="11"/>
      <c r="K886" s="11"/>
      <c r="L886" s="11"/>
      <c r="M886" s="11"/>
      <c r="N886" s="11"/>
      <c r="Q886" s="38"/>
      <c r="R886" s="38"/>
      <c r="AMI886"/>
      <c r="AMJ886"/>
    </row>
    <row r="887" spans="2:1024" s="36" customFormat="1" x14ac:dyDescent="0.25">
      <c r="B887" s="5"/>
      <c r="C887" s="6"/>
      <c r="D887" s="5"/>
      <c r="E887" s="7"/>
      <c r="F887" s="8"/>
      <c r="G887" s="9"/>
      <c r="H887" s="10"/>
      <c r="I887" s="70"/>
      <c r="J887" s="11"/>
      <c r="K887" s="11"/>
      <c r="L887" s="11"/>
      <c r="M887" s="11"/>
      <c r="N887" s="11"/>
      <c r="Q887" s="38"/>
      <c r="R887" s="38"/>
      <c r="AMI887"/>
      <c r="AMJ887"/>
    </row>
    <row r="888" spans="2:1024" s="36" customFormat="1" x14ac:dyDescent="0.25">
      <c r="B888" s="5"/>
      <c r="C888" s="6"/>
      <c r="D888" s="5"/>
      <c r="E888" s="7"/>
      <c r="F888" s="8"/>
      <c r="G888" s="9"/>
      <c r="H888" s="10"/>
      <c r="I888" s="70"/>
      <c r="J888" s="11"/>
      <c r="K888" s="11"/>
      <c r="L888" s="11"/>
      <c r="M888" s="11"/>
      <c r="N888" s="11"/>
      <c r="Q888" s="38"/>
      <c r="R888" s="38"/>
      <c r="AMI888"/>
      <c r="AMJ888"/>
    </row>
    <row r="889" spans="2:1024" s="36" customFormat="1" x14ac:dyDescent="0.25">
      <c r="B889" s="5"/>
      <c r="C889" s="6"/>
      <c r="D889" s="5"/>
      <c r="E889" s="7"/>
      <c r="F889" s="8"/>
      <c r="G889" s="9"/>
      <c r="H889" s="10"/>
      <c r="I889" s="70"/>
      <c r="J889" s="11"/>
      <c r="K889" s="11"/>
      <c r="L889" s="11"/>
      <c r="M889" s="11"/>
      <c r="N889" s="11"/>
      <c r="Q889" s="38"/>
      <c r="R889" s="38"/>
      <c r="AMI889"/>
      <c r="AMJ889"/>
    </row>
    <row r="890" spans="2:1024" s="36" customFormat="1" x14ac:dyDescent="0.25">
      <c r="B890" s="5"/>
      <c r="C890" s="6"/>
      <c r="D890" s="5"/>
      <c r="E890" s="7"/>
      <c r="F890" s="8"/>
      <c r="G890" s="9"/>
      <c r="H890" s="10"/>
      <c r="I890" s="70"/>
      <c r="J890" s="11"/>
      <c r="K890" s="11"/>
      <c r="L890" s="11"/>
      <c r="M890" s="11"/>
      <c r="N890" s="11"/>
      <c r="Q890" s="38"/>
      <c r="R890" s="38"/>
      <c r="AMI890"/>
      <c r="AMJ890"/>
    </row>
    <row r="891" spans="2:1024" s="36" customFormat="1" x14ac:dyDescent="0.25">
      <c r="B891" s="5"/>
      <c r="C891" s="6"/>
      <c r="D891" s="5"/>
      <c r="E891" s="7"/>
      <c r="F891" s="8"/>
      <c r="G891" s="9"/>
      <c r="H891" s="10"/>
      <c r="I891" s="70"/>
      <c r="J891" s="11"/>
      <c r="K891" s="11"/>
      <c r="L891" s="11"/>
      <c r="M891" s="11"/>
      <c r="N891" s="11"/>
      <c r="Q891" s="38"/>
      <c r="R891" s="38"/>
      <c r="AMI891"/>
      <c r="AMJ891"/>
    </row>
    <row r="892" spans="2:1024" s="36" customFormat="1" x14ac:dyDescent="0.25">
      <c r="B892" s="5"/>
      <c r="C892" s="6"/>
      <c r="D892" s="5"/>
      <c r="E892" s="7"/>
      <c r="F892" s="8"/>
      <c r="G892" s="9"/>
      <c r="H892" s="10"/>
      <c r="I892" s="70"/>
      <c r="J892" s="11"/>
      <c r="K892" s="11"/>
      <c r="L892" s="11"/>
      <c r="M892" s="11"/>
      <c r="N892" s="11"/>
      <c r="Q892" s="38"/>
      <c r="R892" s="38"/>
      <c r="AMI892"/>
      <c r="AMJ892"/>
    </row>
    <row r="893" spans="2:1024" s="36" customFormat="1" x14ac:dyDescent="0.25">
      <c r="B893" s="5"/>
      <c r="C893" s="6"/>
      <c r="D893" s="5"/>
      <c r="E893" s="7"/>
      <c r="F893" s="8"/>
      <c r="G893" s="9"/>
      <c r="H893" s="10"/>
      <c r="I893" s="70"/>
      <c r="J893" s="11"/>
      <c r="K893" s="11"/>
      <c r="L893" s="11"/>
      <c r="M893" s="11"/>
      <c r="N893" s="11"/>
      <c r="Q893" s="38"/>
      <c r="R893" s="38"/>
      <c r="AMI893"/>
      <c r="AMJ893"/>
    </row>
    <row r="894" spans="2:1024" s="36" customFormat="1" x14ac:dyDescent="0.25">
      <c r="B894" s="5"/>
      <c r="C894" s="6"/>
      <c r="D894" s="5"/>
      <c r="E894" s="7"/>
      <c r="F894" s="8"/>
      <c r="G894" s="9"/>
      <c r="H894" s="10"/>
      <c r="I894" s="70"/>
      <c r="J894" s="11"/>
      <c r="K894" s="11"/>
      <c r="L894" s="11"/>
      <c r="M894" s="11"/>
      <c r="N894" s="11"/>
      <c r="Q894" s="38"/>
      <c r="R894" s="38"/>
      <c r="AMI894"/>
      <c r="AMJ894"/>
    </row>
    <row r="895" spans="2:1024" s="36" customFormat="1" x14ac:dyDescent="0.25">
      <c r="B895" s="5"/>
      <c r="C895" s="6"/>
      <c r="D895" s="5"/>
      <c r="E895" s="7"/>
      <c r="F895" s="8"/>
      <c r="G895" s="9"/>
      <c r="H895" s="10"/>
      <c r="I895" s="70"/>
      <c r="J895" s="11"/>
      <c r="K895" s="11"/>
      <c r="L895" s="11"/>
      <c r="M895" s="11"/>
      <c r="N895" s="11"/>
      <c r="Q895" s="38"/>
      <c r="R895" s="38"/>
      <c r="AMI895"/>
      <c r="AMJ895"/>
    </row>
    <row r="896" spans="2:1024" s="36" customFormat="1" x14ac:dyDescent="0.25">
      <c r="B896" s="5"/>
      <c r="C896" s="6"/>
      <c r="D896" s="5"/>
      <c r="E896" s="7"/>
      <c r="F896" s="8"/>
      <c r="G896" s="9"/>
      <c r="H896" s="10"/>
      <c r="I896" s="70"/>
      <c r="J896" s="11"/>
      <c r="K896" s="11"/>
      <c r="L896" s="11"/>
      <c r="M896" s="11"/>
      <c r="N896" s="11"/>
      <c r="Q896" s="38"/>
      <c r="R896" s="38"/>
      <c r="AMI896"/>
      <c r="AMJ896"/>
    </row>
    <row r="897" spans="2:1024" s="36" customFormat="1" x14ac:dyDescent="0.25">
      <c r="B897" s="5"/>
      <c r="C897" s="6"/>
      <c r="D897" s="5"/>
      <c r="E897" s="7"/>
      <c r="F897" s="8"/>
      <c r="G897" s="9"/>
      <c r="H897" s="10"/>
      <c r="I897" s="70"/>
      <c r="J897" s="11"/>
      <c r="K897" s="11"/>
      <c r="L897" s="11"/>
      <c r="M897" s="11"/>
      <c r="N897" s="11"/>
      <c r="Q897" s="38"/>
      <c r="R897" s="38"/>
      <c r="AMI897"/>
      <c r="AMJ897"/>
    </row>
    <row r="898" spans="2:1024" s="36" customFormat="1" x14ac:dyDescent="0.25">
      <c r="B898" s="5"/>
      <c r="C898" s="6"/>
      <c r="D898" s="5"/>
      <c r="E898" s="7"/>
      <c r="F898" s="8"/>
      <c r="G898" s="9"/>
      <c r="H898" s="10"/>
      <c r="I898" s="70"/>
      <c r="J898" s="11"/>
      <c r="K898" s="11"/>
      <c r="L898" s="11"/>
      <c r="M898" s="11"/>
      <c r="N898" s="11"/>
      <c r="Q898" s="38"/>
      <c r="R898" s="38"/>
      <c r="AMI898"/>
      <c r="AMJ898"/>
    </row>
    <row r="899" spans="2:1024" s="36" customFormat="1" x14ac:dyDescent="0.25">
      <c r="B899" s="5"/>
      <c r="C899" s="6"/>
      <c r="D899" s="5"/>
      <c r="E899" s="7"/>
      <c r="F899" s="8"/>
      <c r="G899" s="9"/>
      <c r="H899" s="10"/>
      <c r="I899" s="70"/>
      <c r="J899" s="11"/>
      <c r="K899" s="11"/>
      <c r="L899" s="11"/>
      <c r="M899" s="11"/>
      <c r="N899" s="11"/>
      <c r="Q899" s="38"/>
      <c r="R899" s="38"/>
      <c r="AMI899"/>
      <c r="AMJ899"/>
    </row>
    <row r="900" spans="2:1024" s="36" customFormat="1" x14ac:dyDescent="0.25">
      <c r="B900" s="5"/>
      <c r="C900" s="6"/>
      <c r="D900" s="5"/>
      <c r="E900" s="7"/>
      <c r="F900" s="8"/>
      <c r="G900" s="9"/>
      <c r="H900" s="10"/>
      <c r="I900" s="70"/>
      <c r="J900" s="11"/>
      <c r="K900" s="11"/>
      <c r="L900" s="11"/>
      <c r="M900" s="11"/>
      <c r="N900" s="11"/>
      <c r="Q900" s="38"/>
      <c r="R900" s="38"/>
      <c r="AMI900"/>
      <c r="AMJ900"/>
    </row>
    <row r="901" spans="2:1024" s="36" customFormat="1" x14ac:dyDescent="0.25">
      <c r="B901" s="5"/>
      <c r="C901" s="6"/>
      <c r="D901" s="5"/>
      <c r="E901" s="7"/>
      <c r="F901" s="8"/>
      <c r="G901" s="9"/>
      <c r="H901" s="10"/>
      <c r="I901" s="70"/>
      <c r="J901" s="11"/>
      <c r="K901" s="11"/>
      <c r="L901" s="11"/>
      <c r="M901" s="11"/>
      <c r="N901" s="11"/>
      <c r="Q901" s="38"/>
      <c r="R901" s="38"/>
      <c r="AMI901"/>
      <c r="AMJ901"/>
    </row>
    <row r="902" spans="2:1024" s="36" customFormat="1" x14ac:dyDescent="0.25">
      <c r="B902" s="5"/>
      <c r="C902" s="6"/>
      <c r="D902" s="5"/>
      <c r="E902" s="7"/>
      <c r="F902" s="8"/>
      <c r="G902" s="9"/>
      <c r="H902" s="10"/>
      <c r="I902" s="70"/>
      <c r="J902" s="11"/>
      <c r="K902" s="11"/>
      <c r="L902" s="11"/>
      <c r="M902" s="11"/>
      <c r="N902" s="11"/>
      <c r="Q902" s="38"/>
      <c r="R902" s="38"/>
      <c r="AMI902"/>
      <c r="AMJ902"/>
    </row>
    <row r="903" spans="2:1024" s="36" customFormat="1" x14ac:dyDescent="0.25">
      <c r="B903" s="5"/>
      <c r="C903" s="6"/>
      <c r="D903" s="5"/>
      <c r="E903" s="7"/>
      <c r="F903" s="8"/>
      <c r="G903" s="9"/>
      <c r="H903" s="10"/>
      <c r="I903" s="70"/>
      <c r="J903" s="11"/>
      <c r="K903" s="11"/>
      <c r="L903" s="11"/>
      <c r="M903" s="11"/>
      <c r="N903" s="11"/>
      <c r="Q903" s="38"/>
      <c r="R903" s="38"/>
      <c r="AMI903"/>
      <c r="AMJ903"/>
    </row>
    <row r="904" spans="2:1024" s="36" customFormat="1" x14ac:dyDescent="0.25">
      <c r="B904" s="5"/>
      <c r="C904" s="6"/>
      <c r="D904" s="5"/>
      <c r="E904" s="7"/>
      <c r="F904" s="8"/>
      <c r="G904" s="9"/>
      <c r="H904" s="10"/>
      <c r="I904" s="70"/>
      <c r="J904" s="11"/>
      <c r="K904" s="11"/>
      <c r="L904" s="11"/>
      <c r="M904" s="11"/>
      <c r="N904" s="11"/>
      <c r="Q904" s="38"/>
      <c r="R904" s="38"/>
      <c r="AMI904"/>
      <c r="AMJ904"/>
    </row>
    <row r="905" spans="2:1024" s="36" customFormat="1" x14ac:dyDescent="0.25">
      <c r="B905" s="5"/>
      <c r="C905" s="6"/>
      <c r="D905" s="5"/>
      <c r="E905" s="7"/>
      <c r="F905" s="8"/>
      <c r="G905" s="9"/>
      <c r="H905" s="10"/>
      <c r="I905" s="70"/>
      <c r="J905" s="11"/>
      <c r="K905" s="11"/>
      <c r="L905" s="11"/>
      <c r="M905" s="11"/>
      <c r="N905" s="11"/>
      <c r="Q905" s="38"/>
      <c r="R905" s="38"/>
      <c r="AMI905"/>
      <c r="AMJ905"/>
    </row>
    <row r="906" spans="2:1024" s="36" customFormat="1" x14ac:dyDescent="0.25">
      <c r="B906" s="5"/>
      <c r="C906" s="6"/>
      <c r="D906" s="5"/>
      <c r="E906" s="7"/>
      <c r="F906" s="8"/>
      <c r="G906" s="9"/>
      <c r="H906" s="10"/>
      <c r="I906" s="70"/>
      <c r="J906" s="11"/>
      <c r="K906" s="11"/>
      <c r="L906" s="11"/>
      <c r="M906" s="11"/>
      <c r="N906" s="11"/>
      <c r="Q906" s="38"/>
      <c r="R906" s="38"/>
      <c r="AMI906"/>
      <c r="AMJ906"/>
    </row>
    <row r="907" spans="2:1024" s="36" customFormat="1" x14ac:dyDescent="0.25">
      <c r="B907" s="5"/>
      <c r="C907" s="6"/>
      <c r="D907" s="5"/>
      <c r="E907" s="7"/>
      <c r="F907" s="8"/>
      <c r="G907" s="9"/>
      <c r="H907" s="10"/>
      <c r="I907" s="70"/>
      <c r="J907" s="11"/>
      <c r="K907" s="11"/>
      <c r="L907" s="11"/>
      <c r="M907" s="11"/>
      <c r="N907" s="11"/>
      <c r="Q907" s="38"/>
      <c r="R907" s="38"/>
      <c r="AMI907"/>
      <c r="AMJ907"/>
    </row>
    <row r="908" spans="2:1024" s="36" customFormat="1" x14ac:dyDescent="0.25">
      <c r="B908" s="5"/>
      <c r="C908" s="6"/>
      <c r="D908" s="5"/>
      <c r="E908" s="7"/>
      <c r="F908" s="8"/>
      <c r="G908" s="9"/>
      <c r="H908" s="10"/>
      <c r="I908" s="70"/>
      <c r="J908" s="11"/>
      <c r="K908" s="11"/>
      <c r="L908" s="11"/>
      <c r="M908" s="11"/>
      <c r="N908" s="11"/>
      <c r="Q908" s="38"/>
      <c r="R908" s="38"/>
      <c r="AMI908"/>
      <c r="AMJ908"/>
    </row>
    <row r="909" spans="2:1024" s="36" customFormat="1" x14ac:dyDescent="0.25">
      <c r="B909" s="5"/>
      <c r="C909" s="6"/>
      <c r="D909" s="5"/>
      <c r="E909" s="7"/>
      <c r="F909" s="8"/>
      <c r="G909" s="9"/>
      <c r="H909" s="10"/>
      <c r="I909" s="70"/>
      <c r="J909" s="11"/>
      <c r="K909" s="11"/>
      <c r="L909" s="11"/>
      <c r="M909" s="11"/>
      <c r="N909" s="11"/>
      <c r="Q909" s="38"/>
      <c r="R909" s="38"/>
      <c r="AMI909"/>
      <c r="AMJ909"/>
    </row>
    <row r="910" spans="2:1024" s="36" customFormat="1" x14ac:dyDescent="0.25">
      <c r="B910" s="5"/>
      <c r="C910" s="6"/>
      <c r="D910" s="5"/>
      <c r="E910" s="7"/>
      <c r="F910" s="8"/>
      <c r="G910" s="9"/>
      <c r="H910" s="10"/>
      <c r="I910" s="70"/>
      <c r="J910" s="11"/>
      <c r="K910" s="11"/>
      <c r="L910" s="11"/>
      <c r="M910" s="11"/>
      <c r="N910" s="11"/>
      <c r="Q910" s="38"/>
      <c r="R910" s="38"/>
      <c r="AMI910"/>
      <c r="AMJ910"/>
    </row>
    <row r="911" spans="2:1024" s="36" customFormat="1" x14ac:dyDescent="0.25">
      <c r="B911" s="5"/>
      <c r="C911" s="6"/>
      <c r="D911" s="5"/>
      <c r="E911" s="7"/>
      <c r="F911" s="8"/>
      <c r="G911" s="9"/>
      <c r="H911" s="10"/>
      <c r="I911" s="70"/>
      <c r="J911" s="11"/>
      <c r="K911" s="11"/>
      <c r="L911" s="11"/>
      <c r="M911" s="11"/>
      <c r="N911" s="11"/>
      <c r="Q911" s="38"/>
      <c r="R911" s="38"/>
      <c r="AMI911"/>
      <c r="AMJ911"/>
    </row>
    <row r="912" spans="2:1024" s="36" customFormat="1" x14ac:dyDescent="0.25">
      <c r="B912" s="5"/>
      <c r="C912" s="6"/>
      <c r="D912" s="5"/>
      <c r="E912" s="7"/>
      <c r="F912" s="8"/>
      <c r="G912" s="9"/>
      <c r="H912" s="10"/>
      <c r="I912" s="70"/>
      <c r="J912" s="11"/>
      <c r="K912" s="11"/>
      <c r="L912" s="11"/>
      <c r="M912" s="11"/>
      <c r="N912" s="11"/>
      <c r="Q912" s="38"/>
      <c r="R912" s="38"/>
      <c r="AMI912"/>
      <c r="AMJ912"/>
    </row>
    <row r="913" spans="2:1024" s="36" customFormat="1" x14ac:dyDescent="0.25">
      <c r="B913" s="5"/>
      <c r="C913" s="6"/>
      <c r="D913" s="5"/>
      <c r="E913" s="7"/>
      <c r="F913" s="8"/>
      <c r="G913" s="9"/>
      <c r="H913" s="10"/>
      <c r="I913" s="70"/>
      <c r="J913" s="11"/>
      <c r="K913" s="11"/>
      <c r="L913" s="11"/>
      <c r="M913" s="11"/>
      <c r="N913" s="11"/>
      <c r="Q913" s="38"/>
      <c r="R913" s="38"/>
      <c r="AMI913"/>
      <c r="AMJ913"/>
    </row>
    <row r="914" spans="2:1024" s="36" customFormat="1" x14ac:dyDescent="0.25">
      <c r="B914" s="5"/>
      <c r="C914" s="6"/>
      <c r="D914" s="5"/>
      <c r="E914" s="7"/>
      <c r="F914" s="8"/>
      <c r="G914" s="9"/>
      <c r="H914" s="10"/>
      <c r="I914" s="70"/>
      <c r="J914" s="11"/>
      <c r="K914" s="11"/>
      <c r="L914" s="11"/>
      <c r="M914" s="11"/>
      <c r="N914" s="11"/>
      <c r="Q914" s="38"/>
      <c r="R914" s="38"/>
      <c r="AMI914"/>
      <c r="AMJ914"/>
    </row>
    <row r="915" spans="2:1024" s="36" customFormat="1" x14ac:dyDescent="0.25">
      <c r="B915" s="5"/>
      <c r="C915" s="6"/>
      <c r="D915" s="5"/>
      <c r="E915" s="7"/>
      <c r="F915" s="8"/>
      <c r="G915" s="9"/>
      <c r="H915" s="10"/>
      <c r="I915" s="70"/>
      <c r="J915" s="11"/>
      <c r="K915" s="11"/>
      <c r="L915" s="11"/>
      <c r="M915" s="11"/>
      <c r="N915" s="11"/>
      <c r="Q915" s="38"/>
      <c r="R915" s="38"/>
      <c r="AMI915"/>
      <c r="AMJ915"/>
    </row>
    <row r="916" spans="2:1024" s="36" customFormat="1" x14ac:dyDescent="0.25">
      <c r="B916" s="5"/>
      <c r="C916" s="6"/>
      <c r="D916" s="5"/>
      <c r="E916" s="7"/>
      <c r="F916" s="8"/>
      <c r="G916" s="9"/>
      <c r="H916" s="10"/>
      <c r="I916" s="70"/>
      <c r="J916" s="11"/>
      <c r="K916" s="11"/>
      <c r="L916" s="11"/>
      <c r="M916" s="11"/>
      <c r="N916" s="11"/>
      <c r="Q916" s="38"/>
      <c r="R916" s="38"/>
      <c r="AMI916"/>
      <c r="AMJ916"/>
    </row>
    <row r="917" spans="2:1024" s="36" customFormat="1" x14ac:dyDescent="0.25">
      <c r="B917" s="5"/>
      <c r="C917" s="6"/>
      <c r="D917" s="5"/>
      <c r="E917" s="7"/>
      <c r="F917" s="8"/>
      <c r="G917" s="9"/>
      <c r="H917" s="10"/>
      <c r="I917" s="70"/>
      <c r="J917" s="11"/>
      <c r="K917" s="11"/>
      <c r="L917" s="11"/>
      <c r="M917" s="11"/>
      <c r="N917" s="11"/>
      <c r="Q917" s="38"/>
      <c r="R917" s="38"/>
      <c r="AMI917"/>
      <c r="AMJ917"/>
    </row>
    <row r="918" spans="2:1024" s="36" customFormat="1" x14ac:dyDescent="0.25">
      <c r="B918" s="5"/>
      <c r="C918" s="6"/>
      <c r="D918" s="5"/>
      <c r="E918" s="7"/>
      <c r="F918" s="8"/>
      <c r="G918" s="9"/>
      <c r="H918" s="10"/>
      <c r="I918" s="70"/>
      <c r="J918" s="11"/>
      <c r="K918" s="11"/>
      <c r="L918" s="11"/>
      <c r="M918" s="11"/>
      <c r="N918" s="11"/>
      <c r="Q918" s="38"/>
      <c r="R918" s="38"/>
      <c r="AMI918"/>
      <c r="AMJ918"/>
    </row>
    <row r="919" spans="2:1024" s="36" customFormat="1" x14ac:dyDescent="0.25">
      <c r="B919" s="5"/>
      <c r="C919" s="6"/>
      <c r="D919" s="5"/>
      <c r="E919" s="7"/>
      <c r="F919" s="8"/>
      <c r="G919" s="9"/>
      <c r="H919" s="10"/>
      <c r="I919" s="70"/>
      <c r="J919" s="11"/>
      <c r="K919" s="11"/>
      <c r="L919" s="11"/>
      <c r="M919" s="11"/>
      <c r="N919" s="11"/>
      <c r="Q919" s="38"/>
      <c r="R919" s="38"/>
      <c r="AMI919"/>
      <c r="AMJ919"/>
    </row>
    <row r="920" spans="2:1024" s="36" customFormat="1" x14ac:dyDescent="0.25">
      <c r="B920" s="5"/>
      <c r="C920" s="6"/>
      <c r="D920" s="5"/>
      <c r="E920" s="7"/>
      <c r="F920" s="8"/>
      <c r="G920" s="9"/>
      <c r="H920" s="10"/>
      <c r="I920" s="70"/>
      <c r="J920" s="11"/>
      <c r="K920" s="11"/>
      <c r="L920" s="11"/>
      <c r="M920" s="11"/>
      <c r="N920" s="11"/>
      <c r="Q920" s="38"/>
      <c r="R920" s="38"/>
      <c r="AMI920"/>
      <c r="AMJ920"/>
    </row>
    <row r="921" spans="2:1024" s="36" customFormat="1" x14ac:dyDescent="0.25">
      <c r="B921" s="5"/>
      <c r="C921" s="6"/>
      <c r="D921" s="5"/>
      <c r="E921" s="7"/>
      <c r="F921" s="8"/>
      <c r="G921" s="9"/>
      <c r="H921" s="10"/>
      <c r="I921" s="70"/>
      <c r="J921" s="11"/>
      <c r="K921" s="11"/>
      <c r="L921" s="11"/>
      <c r="M921" s="11"/>
      <c r="N921" s="11"/>
      <c r="Q921" s="38"/>
      <c r="R921" s="38"/>
      <c r="AMI921"/>
      <c r="AMJ921"/>
    </row>
    <row r="922" spans="2:1024" s="36" customFormat="1" x14ac:dyDescent="0.25">
      <c r="B922" s="5"/>
      <c r="C922" s="6"/>
      <c r="D922" s="5"/>
      <c r="E922" s="7"/>
      <c r="F922" s="8"/>
      <c r="G922" s="9"/>
      <c r="H922" s="10"/>
      <c r="I922" s="70"/>
      <c r="J922" s="11"/>
      <c r="K922" s="11"/>
      <c r="L922" s="11"/>
      <c r="M922" s="11"/>
      <c r="N922" s="11"/>
      <c r="Q922" s="38"/>
      <c r="R922" s="38"/>
      <c r="AMI922"/>
      <c r="AMJ922"/>
    </row>
    <row r="923" spans="2:1024" s="36" customFormat="1" x14ac:dyDescent="0.25">
      <c r="B923" s="5"/>
      <c r="C923" s="6"/>
      <c r="D923" s="5"/>
      <c r="E923" s="7"/>
      <c r="F923" s="8"/>
      <c r="G923" s="9"/>
      <c r="H923" s="10"/>
      <c r="I923" s="70"/>
      <c r="J923" s="11"/>
      <c r="K923" s="11"/>
      <c r="L923" s="11"/>
      <c r="M923" s="11"/>
      <c r="N923" s="11"/>
      <c r="Q923" s="38"/>
      <c r="R923" s="38"/>
      <c r="AMI923"/>
      <c r="AMJ923"/>
    </row>
    <row r="924" spans="2:1024" s="36" customFormat="1" x14ac:dyDescent="0.25">
      <c r="B924" s="5"/>
      <c r="C924" s="6"/>
      <c r="D924" s="5"/>
      <c r="E924" s="7"/>
      <c r="F924" s="8"/>
      <c r="G924" s="9"/>
      <c r="H924" s="10"/>
      <c r="I924" s="70"/>
      <c r="J924" s="11"/>
      <c r="K924" s="11"/>
      <c r="L924" s="11"/>
      <c r="M924" s="11"/>
      <c r="N924" s="11"/>
      <c r="Q924" s="38"/>
      <c r="R924" s="38"/>
      <c r="AMI924"/>
      <c r="AMJ924"/>
    </row>
    <row r="925" spans="2:1024" s="36" customFormat="1" x14ac:dyDescent="0.25">
      <c r="B925" s="5"/>
      <c r="C925" s="6"/>
      <c r="D925" s="5"/>
      <c r="E925" s="7"/>
      <c r="F925" s="8"/>
      <c r="G925" s="9"/>
      <c r="H925" s="10"/>
      <c r="I925" s="70"/>
      <c r="J925" s="11"/>
      <c r="K925" s="11"/>
      <c r="L925" s="11"/>
      <c r="M925" s="11"/>
      <c r="N925" s="11"/>
      <c r="Q925" s="38"/>
      <c r="R925" s="38"/>
      <c r="AMI925"/>
      <c r="AMJ925"/>
    </row>
    <row r="926" spans="2:1024" s="36" customFormat="1" x14ac:dyDescent="0.25">
      <c r="B926" s="5"/>
      <c r="C926" s="6"/>
      <c r="D926" s="5"/>
      <c r="E926" s="7"/>
      <c r="F926" s="8"/>
      <c r="G926" s="9"/>
      <c r="H926" s="10"/>
      <c r="I926" s="70"/>
      <c r="J926" s="11"/>
      <c r="K926" s="11"/>
      <c r="L926" s="11"/>
      <c r="M926" s="11"/>
      <c r="N926" s="11"/>
      <c r="Q926" s="38"/>
      <c r="R926" s="38"/>
      <c r="AMI926"/>
      <c r="AMJ926"/>
    </row>
    <row r="927" spans="2:1024" s="36" customFormat="1" x14ac:dyDescent="0.25">
      <c r="B927" s="5"/>
      <c r="C927" s="6"/>
      <c r="D927" s="5"/>
      <c r="E927" s="7"/>
      <c r="F927" s="8"/>
      <c r="G927" s="9"/>
      <c r="H927" s="10"/>
      <c r="I927" s="70"/>
      <c r="J927" s="11"/>
      <c r="K927" s="11"/>
      <c r="L927" s="11"/>
      <c r="M927" s="11"/>
      <c r="N927" s="11"/>
      <c r="Q927" s="38"/>
      <c r="R927" s="38"/>
      <c r="AMI927"/>
      <c r="AMJ927"/>
    </row>
    <row r="928" spans="2:1024" s="36" customFormat="1" x14ac:dyDescent="0.25">
      <c r="B928" s="5"/>
      <c r="C928" s="6"/>
      <c r="D928" s="5"/>
      <c r="E928" s="7"/>
      <c r="F928" s="8"/>
      <c r="G928" s="9"/>
      <c r="H928" s="10"/>
      <c r="I928" s="70"/>
      <c r="J928" s="11"/>
      <c r="K928" s="11"/>
      <c r="L928" s="11"/>
      <c r="M928" s="11"/>
      <c r="N928" s="11"/>
      <c r="Q928" s="38"/>
      <c r="R928" s="38"/>
      <c r="AMI928"/>
      <c r="AMJ928"/>
    </row>
    <row r="929" spans="2:1024" s="36" customFormat="1" x14ac:dyDescent="0.25">
      <c r="B929" s="5"/>
      <c r="C929" s="6"/>
      <c r="D929" s="5"/>
      <c r="E929" s="7"/>
      <c r="F929" s="8"/>
      <c r="G929" s="9"/>
      <c r="H929" s="10"/>
      <c r="I929" s="70"/>
      <c r="J929" s="11"/>
      <c r="K929" s="11"/>
      <c r="L929" s="11"/>
      <c r="M929" s="11"/>
      <c r="N929" s="11"/>
      <c r="Q929" s="38"/>
      <c r="R929" s="38"/>
      <c r="AMI929"/>
      <c r="AMJ929"/>
    </row>
    <row r="930" spans="2:1024" s="36" customFormat="1" x14ac:dyDescent="0.25">
      <c r="B930" s="5"/>
      <c r="C930" s="6"/>
      <c r="D930" s="5"/>
      <c r="E930" s="7"/>
      <c r="F930" s="8"/>
      <c r="G930" s="9"/>
      <c r="H930" s="10"/>
      <c r="I930" s="70"/>
      <c r="J930" s="11"/>
      <c r="K930" s="11"/>
      <c r="L930" s="11"/>
      <c r="M930" s="11"/>
      <c r="N930" s="11"/>
      <c r="Q930" s="38"/>
      <c r="R930" s="38"/>
      <c r="AMI930"/>
      <c r="AMJ930"/>
    </row>
    <row r="931" spans="2:1024" s="36" customFormat="1" x14ac:dyDescent="0.25">
      <c r="B931" s="5"/>
      <c r="C931" s="6"/>
      <c r="D931" s="5"/>
      <c r="E931" s="7"/>
      <c r="F931" s="8"/>
      <c r="G931" s="9"/>
      <c r="H931" s="10"/>
      <c r="I931" s="70"/>
      <c r="J931" s="11"/>
      <c r="K931" s="11"/>
      <c r="L931" s="11"/>
      <c r="M931" s="11"/>
      <c r="N931" s="11"/>
      <c r="Q931" s="38"/>
      <c r="R931" s="38"/>
      <c r="AMI931"/>
      <c r="AMJ931"/>
    </row>
    <row r="932" spans="2:1024" s="36" customFormat="1" x14ac:dyDescent="0.25">
      <c r="B932" s="5"/>
      <c r="C932" s="6"/>
      <c r="D932" s="5"/>
      <c r="E932" s="7"/>
      <c r="F932" s="8"/>
      <c r="G932" s="9"/>
      <c r="H932" s="10"/>
      <c r="I932" s="70"/>
      <c r="J932" s="11"/>
      <c r="K932" s="11"/>
      <c r="L932" s="11"/>
      <c r="M932" s="11"/>
      <c r="N932" s="11"/>
      <c r="Q932" s="38"/>
      <c r="R932" s="38"/>
      <c r="AMI932"/>
      <c r="AMJ932"/>
    </row>
    <row r="933" spans="2:1024" s="36" customFormat="1" x14ac:dyDescent="0.25">
      <c r="B933" s="5"/>
      <c r="C933" s="6"/>
      <c r="D933" s="5"/>
      <c r="E933" s="7"/>
      <c r="F933" s="8"/>
      <c r="G933" s="9"/>
      <c r="H933" s="10"/>
      <c r="I933" s="70"/>
      <c r="J933" s="11"/>
      <c r="K933" s="11"/>
      <c r="L933" s="11"/>
      <c r="M933" s="11"/>
      <c r="N933" s="11"/>
      <c r="Q933" s="38"/>
      <c r="R933" s="38"/>
      <c r="AMI933"/>
      <c r="AMJ933"/>
    </row>
    <row r="934" spans="2:1024" s="36" customFormat="1" x14ac:dyDescent="0.25">
      <c r="B934" s="5"/>
      <c r="C934" s="6"/>
      <c r="D934" s="5"/>
      <c r="E934" s="7"/>
      <c r="F934" s="8"/>
      <c r="G934" s="9"/>
      <c r="H934" s="10"/>
      <c r="I934" s="70"/>
      <c r="J934" s="11"/>
      <c r="K934" s="11"/>
      <c r="L934" s="11"/>
      <c r="M934" s="11"/>
      <c r="N934" s="11"/>
      <c r="Q934" s="38"/>
      <c r="R934" s="38"/>
      <c r="AMI934"/>
      <c r="AMJ934"/>
    </row>
    <row r="935" spans="2:1024" s="36" customFormat="1" x14ac:dyDescent="0.25">
      <c r="B935" s="5"/>
      <c r="C935" s="6"/>
      <c r="D935" s="5"/>
      <c r="E935" s="7"/>
      <c r="F935" s="8"/>
      <c r="G935" s="9"/>
      <c r="H935" s="10"/>
      <c r="I935" s="70"/>
      <c r="J935" s="11"/>
      <c r="K935" s="11"/>
      <c r="L935" s="11"/>
      <c r="M935" s="11"/>
      <c r="N935" s="11"/>
      <c r="Q935" s="38"/>
      <c r="R935" s="38"/>
      <c r="AMI935"/>
      <c r="AMJ935"/>
    </row>
    <row r="936" spans="2:1024" s="36" customFormat="1" x14ac:dyDescent="0.25">
      <c r="B936" s="5"/>
      <c r="C936" s="6"/>
      <c r="D936" s="5"/>
      <c r="E936" s="7"/>
      <c r="F936" s="8"/>
      <c r="G936" s="9"/>
      <c r="H936" s="10"/>
      <c r="I936" s="70"/>
      <c r="J936" s="11"/>
      <c r="K936" s="11"/>
      <c r="L936" s="11"/>
      <c r="M936" s="11"/>
      <c r="N936" s="11"/>
      <c r="Q936" s="38"/>
      <c r="R936" s="38"/>
      <c r="AMI936"/>
      <c r="AMJ936"/>
    </row>
    <row r="937" spans="2:1024" s="36" customFormat="1" x14ac:dyDescent="0.25">
      <c r="B937" s="5"/>
      <c r="C937" s="6"/>
      <c r="D937" s="5"/>
      <c r="E937" s="7"/>
      <c r="F937" s="8"/>
      <c r="G937" s="9"/>
      <c r="H937" s="10"/>
      <c r="I937" s="70"/>
      <c r="J937" s="11"/>
      <c r="K937" s="11"/>
      <c r="L937" s="11"/>
      <c r="M937" s="11"/>
      <c r="N937" s="11"/>
      <c r="Q937" s="38"/>
      <c r="R937" s="38"/>
      <c r="AMI937"/>
      <c r="AMJ937"/>
    </row>
    <row r="938" spans="2:1024" s="36" customFormat="1" x14ac:dyDescent="0.25">
      <c r="B938" s="5"/>
      <c r="C938" s="6"/>
      <c r="D938" s="5"/>
      <c r="E938" s="7"/>
      <c r="F938" s="8"/>
      <c r="G938" s="9"/>
      <c r="H938" s="10"/>
      <c r="I938" s="70"/>
      <c r="J938" s="11"/>
      <c r="K938" s="11"/>
      <c r="L938" s="11"/>
      <c r="M938" s="11"/>
      <c r="N938" s="11"/>
      <c r="Q938" s="38"/>
      <c r="R938" s="38"/>
      <c r="AMI938"/>
      <c r="AMJ938"/>
    </row>
    <row r="939" spans="2:1024" s="36" customFormat="1" x14ac:dyDescent="0.25">
      <c r="B939" s="5"/>
      <c r="C939" s="6"/>
      <c r="D939" s="5"/>
      <c r="E939" s="7"/>
      <c r="F939" s="8"/>
      <c r="G939" s="9"/>
      <c r="H939" s="10"/>
      <c r="I939" s="70"/>
      <c r="J939" s="11"/>
      <c r="K939" s="11"/>
      <c r="L939" s="11"/>
      <c r="M939" s="11"/>
      <c r="N939" s="11"/>
      <c r="Q939" s="38"/>
      <c r="R939" s="38"/>
      <c r="AMI939"/>
      <c r="AMJ939"/>
    </row>
    <row r="940" spans="2:1024" s="36" customFormat="1" x14ac:dyDescent="0.25">
      <c r="B940" s="5"/>
      <c r="C940" s="6"/>
      <c r="D940" s="5"/>
      <c r="E940" s="7"/>
      <c r="F940" s="8"/>
      <c r="G940" s="9"/>
      <c r="H940" s="10"/>
      <c r="I940" s="70"/>
      <c r="J940" s="11"/>
      <c r="K940" s="11"/>
      <c r="L940" s="11"/>
      <c r="M940" s="11"/>
      <c r="N940" s="11"/>
      <c r="Q940" s="38"/>
      <c r="R940" s="38"/>
      <c r="AMI940"/>
      <c r="AMJ940"/>
    </row>
    <row r="941" spans="2:1024" s="36" customFormat="1" x14ac:dyDescent="0.25">
      <c r="B941" s="5"/>
      <c r="C941" s="6"/>
      <c r="D941" s="5"/>
      <c r="E941" s="7"/>
      <c r="F941" s="8"/>
      <c r="G941" s="9"/>
      <c r="H941" s="10"/>
      <c r="I941" s="70"/>
      <c r="J941" s="11"/>
      <c r="K941" s="11"/>
      <c r="L941" s="11"/>
      <c r="M941" s="11"/>
      <c r="N941" s="11"/>
      <c r="Q941" s="38"/>
      <c r="R941" s="38"/>
      <c r="AMI941"/>
      <c r="AMJ941"/>
    </row>
    <row r="942" spans="2:1024" s="36" customFormat="1" x14ac:dyDescent="0.25">
      <c r="B942" s="5"/>
      <c r="C942" s="6"/>
      <c r="D942" s="5"/>
      <c r="E942" s="7"/>
      <c r="F942" s="8"/>
      <c r="G942" s="9"/>
      <c r="H942" s="10"/>
      <c r="I942" s="70"/>
      <c r="J942" s="11"/>
      <c r="K942" s="11"/>
      <c r="L942" s="11"/>
      <c r="M942" s="11"/>
      <c r="N942" s="11"/>
      <c r="Q942" s="38"/>
      <c r="R942" s="38"/>
      <c r="AMI942"/>
      <c r="AMJ942"/>
    </row>
    <row r="943" spans="2:1024" s="36" customFormat="1" x14ac:dyDescent="0.25">
      <c r="B943" s="5"/>
      <c r="C943" s="6"/>
      <c r="D943" s="5"/>
      <c r="E943" s="7"/>
      <c r="F943" s="8"/>
      <c r="G943" s="9"/>
      <c r="H943" s="10"/>
      <c r="I943" s="70"/>
      <c r="J943" s="11"/>
      <c r="K943" s="11"/>
      <c r="L943" s="11"/>
      <c r="M943" s="11"/>
      <c r="N943" s="11"/>
      <c r="Q943" s="38"/>
      <c r="R943" s="38"/>
      <c r="AMI943"/>
      <c r="AMJ943"/>
    </row>
    <row r="944" spans="2:1024" s="36" customFormat="1" x14ac:dyDescent="0.25">
      <c r="B944" s="5"/>
      <c r="C944" s="6"/>
      <c r="D944" s="5"/>
      <c r="E944" s="7"/>
      <c r="F944" s="8"/>
      <c r="G944" s="9"/>
      <c r="H944" s="10"/>
      <c r="I944" s="70"/>
      <c r="J944" s="11"/>
      <c r="K944" s="11"/>
      <c r="L944" s="11"/>
      <c r="M944" s="11"/>
      <c r="N944" s="11"/>
      <c r="Q944" s="38"/>
      <c r="R944" s="38"/>
      <c r="AMI944"/>
      <c r="AMJ944"/>
    </row>
    <row r="945" spans="2:1024" s="36" customFormat="1" x14ac:dyDescent="0.25">
      <c r="B945" s="5"/>
      <c r="C945" s="6"/>
      <c r="D945" s="5"/>
      <c r="E945" s="7"/>
      <c r="F945" s="8"/>
      <c r="G945" s="9"/>
      <c r="H945" s="10"/>
      <c r="I945" s="70"/>
      <c r="J945" s="11"/>
      <c r="K945" s="11"/>
      <c r="L945" s="11"/>
      <c r="M945" s="11"/>
      <c r="N945" s="11"/>
      <c r="Q945" s="38"/>
      <c r="R945" s="38"/>
      <c r="AMI945"/>
      <c r="AMJ945"/>
    </row>
    <row r="946" spans="2:1024" s="36" customFormat="1" x14ac:dyDescent="0.25">
      <c r="B946" s="5"/>
      <c r="C946" s="6"/>
      <c r="D946" s="5"/>
      <c r="E946" s="7"/>
      <c r="F946" s="8"/>
      <c r="G946" s="9"/>
      <c r="H946" s="10"/>
      <c r="I946" s="70"/>
      <c r="J946" s="11"/>
      <c r="K946" s="11"/>
      <c r="L946" s="11"/>
      <c r="M946" s="11"/>
      <c r="N946" s="11"/>
      <c r="Q946" s="38"/>
      <c r="R946" s="38"/>
      <c r="AMI946"/>
      <c r="AMJ946"/>
    </row>
    <row r="947" spans="2:1024" s="36" customFormat="1" x14ac:dyDescent="0.25">
      <c r="B947" s="5"/>
      <c r="C947" s="6"/>
      <c r="D947" s="5"/>
      <c r="E947" s="7"/>
      <c r="F947" s="8"/>
      <c r="G947" s="9"/>
      <c r="H947" s="10"/>
      <c r="I947" s="70"/>
      <c r="J947" s="11"/>
      <c r="K947" s="11"/>
      <c r="L947" s="11"/>
      <c r="M947" s="11"/>
      <c r="N947" s="11"/>
      <c r="Q947" s="38"/>
      <c r="R947" s="38"/>
      <c r="AMI947"/>
      <c r="AMJ947"/>
    </row>
    <row r="948" spans="2:1024" s="36" customFormat="1" x14ac:dyDescent="0.25">
      <c r="B948" s="5"/>
      <c r="C948" s="6"/>
      <c r="D948" s="5"/>
      <c r="E948" s="7"/>
      <c r="F948" s="8"/>
      <c r="G948" s="9"/>
      <c r="H948" s="10"/>
      <c r="I948" s="70"/>
      <c r="J948" s="11"/>
      <c r="K948" s="11"/>
      <c r="L948" s="11"/>
      <c r="M948" s="11"/>
      <c r="N948" s="11"/>
      <c r="Q948" s="38"/>
      <c r="R948" s="38"/>
      <c r="AMI948"/>
      <c r="AMJ948"/>
    </row>
    <row r="949" spans="2:1024" s="36" customFormat="1" x14ac:dyDescent="0.25">
      <c r="B949" s="5"/>
      <c r="C949" s="6"/>
      <c r="D949" s="5"/>
      <c r="E949" s="7"/>
      <c r="F949" s="8"/>
      <c r="G949" s="9"/>
      <c r="H949" s="10"/>
      <c r="I949" s="70"/>
      <c r="J949" s="11"/>
      <c r="K949" s="11"/>
      <c r="L949" s="11"/>
      <c r="M949" s="11"/>
      <c r="N949" s="11"/>
      <c r="Q949" s="38"/>
      <c r="R949" s="38"/>
      <c r="AMI949"/>
      <c r="AMJ949"/>
    </row>
    <row r="950" spans="2:1024" s="36" customFormat="1" x14ac:dyDescent="0.25">
      <c r="B950" s="5"/>
      <c r="C950" s="6"/>
      <c r="D950" s="5"/>
      <c r="E950" s="7"/>
      <c r="F950" s="8"/>
      <c r="G950" s="9"/>
      <c r="H950" s="10"/>
      <c r="I950" s="70"/>
      <c r="J950" s="11"/>
      <c r="K950" s="11"/>
      <c r="L950" s="11"/>
      <c r="M950" s="11"/>
      <c r="N950" s="11"/>
      <c r="Q950" s="38"/>
      <c r="R950" s="38"/>
      <c r="AMI950"/>
      <c r="AMJ950"/>
    </row>
    <row r="951" spans="2:1024" s="36" customFormat="1" x14ac:dyDescent="0.25">
      <c r="B951" s="5"/>
      <c r="C951" s="6"/>
      <c r="D951" s="5"/>
      <c r="E951" s="7"/>
      <c r="F951" s="8"/>
      <c r="G951" s="9"/>
      <c r="H951" s="10"/>
      <c r="I951" s="70"/>
      <c r="J951" s="11"/>
      <c r="K951" s="11"/>
      <c r="L951" s="11"/>
      <c r="M951" s="11"/>
      <c r="N951" s="11"/>
      <c r="Q951" s="38"/>
      <c r="R951" s="38"/>
      <c r="AMI951"/>
      <c r="AMJ951"/>
    </row>
    <row r="952" spans="2:1024" s="36" customFormat="1" x14ac:dyDescent="0.25">
      <c r="B952" s="5"/>
      <c r="C952" s="6"/>
      <c r="D952" s="5"/>
      <c r="E952" s="7"/>
      <c r="F952" s="8"/>
      <c r="G952" s="9"/>
      <c r="H952" s="10"/>
      <c r="I952" s="70"/>
      <c r="J952" s="11"/>
      <c r="K952" s="11"/>
      <c r="L952" s="11"/>
      <c r="M952" s="11"/>
      <c r="N952" s="11"/>
      <c r="Q952" s="38"/>
      <c r="R952" s="38"/>
      <c r="AMI952"/>
      <c r="AMJ952"/>
    </row>
    <row r="953" spans="2:1024" s="36" customFormat="1" x14ac:dyDescent="0.25">
      <c r="B953" s="5"/>
      <c r="C953" s="6"/>
      <c r="D953" s="5"/>
      <c r="E953" s="7"/>
      <c r="F953" s="8"/>
      <c r="G953" s="9"/>
      <c r="H953" s="10"/>
      <c r="I953" s="70"/>
      <c r="J953" s="11"/>
      <c r="K953" s="11"/>
      <c r="L953" s="11"/>
      <c r="M953" s="11"/>
      <c r="N953" s="11"/>
      <c r="Q953" s="38"/>
      <c r="R953" s="38"/>
      <c r="AMI953"/>
      <c r="AMJ953"/>
    </row>
    <row r="954" spans="2:1024" s="36" customFormat="1" x14ac:dyDescent="0.25">
      <c r="B954" s="5"/>
      <c r="C954" s="6"/>
      <c r="D954" s="5"/>
      <c r="E954" s="7"/>
      <c r="F954" s="8"/>
      <c r="G954" s="9"/>
      <c r="H954" s="10"/>
      <c r="I954" s="70"/>
      <c r="J954" s="11"/>
      <c r="K954" s="11"/>
      <c r="L954" s="11"/>
      <c r="M954" s="11"/>
      <c r="N954" s="11"/>
      <c r="Q954" s="38"/>
      <c r="R954" s="38"/>
      <c r="AMI954"/>
      <c r="AMJ954"/>
    </row>
    <row r="955" spans="2:1024" s="36" customFormat="1" x14ac:dyDescent="0.25">
      <c r="B955" s="5"/>
      <c r="C955" s="6"/>
      <c r="D955" s="5"/>
      <c r="E955" s="7"/>
      <c r="F955" s="8"/>
      <c r="G955" s="9"/>
      <c r="H955" s="10"/>
      <c r="I955" s="70"/>
      <c r="J955" s="11"/>
      <c r="K955" s="11"/>
      <c r="L955" s="11"/>
      <c r="M955" s="11"/>
      <c r="N955" s="11"/>
      <c r="Q955" s="38"/>
      <c r="R955" s="38"/>
      <c r="AMI955"/>
      <c r="AMJ955"/>
    </row>
    <row r="956" spans="2:1024" s="36" customFormat="1" x14ac:dyDescent="0.25">
      <c r="B956" s="5"/>
      <c r="C956" s="6"/>
      <c r="D956" s="5"/>
      <c r="E956" s="7"/>
      <c r="F956" s="8"/>
      <c r="G956" s="9"/>
      <c r="H956" s="10"/>
      <c r="I956" s="70"/>
      <c r="J956" s="11"/>
      <c r="K956" s="11"/>
      <c r="L956" s="11"/>
      <c r="M956" s="11"/>
      <c r="N956" s="11"/>
      <c r="Q956" s="38"/>
      <c r="R956" s="38"/>
      <c r="AMI956"/>
      <c r="AMJ956"/>
    </row>
    <row r="957" spans="2:1024" s="36" customFormat="1" x14ac:dyDescent="0.25">
      <c r="B957" s="5"/>
      <c r="C957" s="6"/>
      <c r="D957" s="5"/>
      <c r="E957" s="7"/>
      <c r="F957" s="8"/>
      <c r="G957" s="9"/>
      <c r="H957" s="10"/>
      <c r="I957" s="70"/>
      <c r="J957" s="11"/>
      <c r="K957" s="11"/>
      <c r="L957" s="11"/>
      <c r="M957" s="11"/>
      <c r="N957" s="11"/>
      <c r="Q957" s="38"/>
      <c r="R957" s="38"/>
      <c r="AMI957"/>
      <c r="AMJ957"/>
    </row>
    <row r="958" spans="2:1024" s="36" customFormat="1" x14ac:dyDescent="0.25">
      <c r="B958" s="5"/>
      <c r="C958" s="6"/>
      <c r="D958" s="5"/>
      <c r="E958" s="7"/>
      <c r="F958" s="8"/>
      <c r="G958" s="9"/>
      <c r="H958" s="10"/>
      <c r="I958" s="70"/>
      <c r="J958" s="11"/>
      <c r="K958" s="11"/>
      <c r="L958" s="11"/>
      <c r="M958" s="11"/>
      <c r="N958" s="11"/>
      <c r="Q958" s="38"/>
      <c r="R958" s="38"/>
      <c r="AMI958"/>
      <c r="AMJ958"/>
    </row>
    <row r="959" spans="2:1024" s="36" customFormat="1" x14ac:dyDescent="0.25">
      <c r="B959" s="5"/>
      <c r="C959" s="6"/>
      <c r="D959" s="5"/>
      <c r="E959" s="7"/>
      <c r="F959" s="8"/>
      <c r="G959" s="9"/>
      <c r="H959" s="10"/>
      <c r="I959" s="70"/>
      <c r="J959" s="11"/>
      <c r="K959" s="11"/>
      <c r="L959" s="11"/>
      <c r="M959" s="11"/>
      <c r="N959" s="11"/>
      <c r="Q959" s="38"/>
      <c r="R959" s="38"/>
      <c r="AMI959"/>
      <c r="AMJ959"/>
    </row>
    <row r="960" spans="2:1024" s="36" customFormat="1" x14ac:dyDescent="0.25">
      <c r="B960" s="5"/>
      <c r="C960" s="6"/>
      <c r="D960" s="5"/>
      <c r="E960" s="7"/>
      <c r="F960" s="8"/>
      <c r="G960" s="9"/>
      <c r="H960" s="10"/>
      <c r="I960" s="70"/>
      <c r="J960" s="11"/>
      <c r="K960" s="11"/>
      <c r="L960" s="11"/>
      <c r="M960" s="11"/>
      <c r="N960" s="11"/>
      <c r="Q960" s="38"/>
      <c r="R960" s="38"/>
      <c r="AMI960"/>
      <c r="AMJ960"/>
    </row>
    <row r="961" spans="2:1024" s="36" customFormat="1" x14ac:dyDescent="0.25">
      <c r="B961" s="5"/>
      <c r="C961" s="6"/>
      <c r="D961" s="5"/>
      <c r="E961" s="7"/>
      <c r="F961" s="8"/>
      <c r="G961" s="9"/>
      <c r="H961" s="10"/>
      <c r="I961" s="70"/>
      <c r="J961" s="11"/>
      <c r="K961" s="11"/>
      <c r="L961" s="11"/>
      <c r="M961" s="11"/>
      <c r="N961" s="11"/>
      <c r="Q961" s="38"/>
      <c r="R961" s="38"/>
      <c r="AMI961"/>
      <c r="AMJ961"/>
    </row>
    <row r="962" spans="2:1024" s="36" customFormat="1" x14ac:dyDescent="0.25">
      <c r="B962" s="5"/>
      <c r="C962" s="6"/>
      <c r="D962" s="5"/>
      <c r="E962" s="7"/>
      <c r="F962" s="8"/>
      <c r="G962" s="9"/>
      <c r="H962" s="10"/>
      <c r="I962" s="70"/>
      <c r="J962" s="11"/>
      <c r="K962" s="11"/>
      <c r="L962" s="11"/>
      <c r="M962" s="11"/>
      <c r="N962" s="11"/>
      <c r="Q962" s="38"/>
      <c r="R962" s="38"/>
      <c r="AMI962"/>
      <c r="AMJ962"/>
    </row>
    <row r="963" spans="2:1024" s="36" customFormat="1" x14ac:dyDescent="0.25">
      <c r="B963" s="5"/>
      <c r="C963" s="6"/>
      <c r="D963" s="5"/>
      <c r="E963" s="7"/>
      <c r="F963" s="8"/>
      <c r="G963" s="9"/>
      <c r="H963" s="10"/>
      <c r="I963" s="70"/>
      <c r="J963" s="11"/>
      <c r="K963" s="11"/>
      <c r="L963" s="11"/>
      <c r="M963" s="11"/>
      <c r="N963" s="11"/>
      <c r="Q963" s="38"/>
      <c r="R963" s="38"/>
      <c r="AMI963"/>
      <c r="AMJ963"/>
    </row>
    <row r="964" spans="2:1024" s="36" customFormat="1" x14ac:dyDescent="0.25">
      <c r="B964" s="5"/>
      <c r="C964" s="6"/>
      <c r="D964" s="5"/>
      <c r="E964" s="7"/>
      <c r="F964" s="8"/>
      <c r="G964" s="9"/>
      <c r="H964" s="10"/>
      <c r="I964" s="70"/>
      <c r="J964" s="11"/>
      <c r="K964" s="11"/>
      <c r="L964" s="11"/>
      <c r="M964" s="11"/>
      <c r="N964" s="11"/>
      <c r="Q964" s="38"/>
      <c r="R964" s="38"/>
      <c r="AMI964"/>
      <c r="AMJ964"/>
    </row>
    <row r="965" spans="2:1024" s="36" customFormat="1" x14ac:dyDescent="0.25">
      <c r="B965" s="5"/>
      <c r="C965" s="6"/>
      <c r="D965" s="5"/>
      <c r="E965" s="7"/>
      <c r="F965" s="8"/>
      <c r="G965" s="9"/>
      <c r="H965" s="10"/>
      <c r="I965" s="70"/>
      <c r="J965" s="11"/>
      <c r="K965" s="11"/>
      <c r="L965" s="11"/>
      <c r="M965" s="11"/>
      <c r="N965" s="11"/>
      <c r="Q965" s="38"/>
      <c r="R965" s="38"/>
      <c r="AMI965"/>
      <c r="AMJ965"/>
    </row>
    <row r="966" spans="2:1024" s="36" customFormat="1" x14ac:dyDescent="0.25">
      <c r="B966" s="5"/>
      <c r="C966" s="6"/>
      <c r="D966" s="5"/>
      <c r="E966" s="7"/>
      <c r="F966" s="8"/>
      <c r="G966" s="9"/>
      <c r="H966" s="10"/>
      <c r="I966" s="70"/>
      <c r="J966" s="11"/>
      <c r="K966" s="11"/>
      <c r="L966" s="11"/>
      <c r="M966" s="11"/>
      <c r="N966" s="11"/>
      <c r="Q966" s="38"/>
      <c r="R966" s="38"/>
      <c r="AMI966"/>
      <c r="AMJ966"/>
    </row>
    <row r="967" spans="2:1024" s="36" customFormat="1" x14ac:dyDescent="0.25">
      <c r="B967" s="5"/>
      <c r="C967" s="6"/>
      <c r="D967" s="5"/>
      <c r="E967" s="7"/>
      <c r="F967" s="8"/>
      <c r="G967" s="9"/>
      <c r="H967" s="10"/>
      <c r="I967" s="70"/>
      <c r="J967" s="11"/>
      <c r="K967" s="11"/>
      <c r="L967" s="11"/>
      <c r="M967" s="11"/>
      <c r="N967" s="11"/>
      <c r="Q967" s="38"/>
      <c r="R967" s="38"/>
      <c r="AMI967"/>
      <c r="AMJ967"/>
    </row>
    <row r="968" spans="2:1024" s="36" customFormat="1" x14ac:dyDescent="0.25">
      <c r="B968" s="5"/>
      <c r="C968" s="6"/>
      <c r="D968" s="5"/>
      <c r="E968" s="7"/>
      <c r="F968" s="8"/>
      <c r="G968" s="9"/>
      <c r="H968" s="10"/>
      <c r="I968" s="70"/>
      <c r="J968" s="11"/>
      <c r="K968" s="11"/>
      <c r="L968" s="11"/>
      <c r="M968" s="11"/>
      <c r="N968" s="11"/>
      <c r="Q968" s="38"/>
      <c r="R968" s="38"/>
      <c r="AMI968"/>
      <c r="AMJ968"/>
    </row>
    <row r="969" spans="2:1024" s="36" customFormat="1" x14ac:dyDescent="0.25">
      <c r="B969" s="5"/>
      <c r="C969" s="6"/>
      <c r="D969" s="5"/>
      <c r="E969" s="7"/>
      <c r="F969" s="8"/>
      <c r="G969" s="9"/>
      <c r="H969" s="10"/>
      <c r="I969" s="70"/>
      <c r="J969" s="11"/>
      <c r="K969" s="11"/>
      <c r="L969" s="11"/>
      <c r="M969" s="11"/>
      <c r="N969" s="11"/>
      <c r="Q969" s="38"/>
      <c r="R969" s="38"/>
      <c r="AMI969"/>
      <c r="AMJ969"/>
    </row>
    <row r="970" spans="2:1024" s="36" customFormat="1" x14ac:dyDescent="0.25">
      <c r="B970" s="5"/>
      <c r="C970" s="6"/>
      <c r="D970" s="5"/>
      <c r="E970" s="7"/>
      <c r="F970" s="8"/>
      <c r="G970" s="9"/>
      <c r="H970" s="10"/>
      <c r="I970" s="70"/>
      <c r="J970" s="11"/>
      <c r="K970" s="11"/>
      <c r="L970" s="11"/>
      <c r="M970" s="11"/>
      <c r="N970" s="11"/>
      <c r="Q970" s="38"/>
      <c r="R970" s="38"/>
      <c r="AMI970"/>
      <c r="AMJ970"/>
    </row>
    <row r="971" spans="2:1024" s="36" customFormat="1" x14ac:dyDescent="0.25">
      <c r="B971" s="5"/>
      <c r="C971" s="6"/>
      <c r="D971" s="5"/>
      <c r="E971" s="7"/>
      <c r="F971" s="8"/>
      <c r="G971" s="9"/>
      <c r="H971" s="10"/>
      <c r="I971" s="70"/>
      <c r="J971" s="11"/>
      <c r="K971" s="11"/>
      <c r="L971" s="11"/>
      <c r="M971" s="11"/>
      <c r="N971" s="11"/>
      <c r="Q971" s="38"/>
      <c r="R971" s="38"/>
      <c r="AMI971"/>
      <c r="AMJ971"/>
    </row>
    <row r="972" spans="2:1024" s="36" customFormat="1" x14ac:dyDescent="0.25">
      <c r="B972" s="5"/>
      <c r="C972" s="6"/>
      <c r="D972" s="5"/>
      <c r="E972" s="7"/>
      <c r="F972" s="8"/>
      <c r="G972" s="9"/>
      <c r="H972" s="10"/>
      <c r="I972" s="70"/>
      <c r="J972" s="11"/>
      <c r="K972" s="11"/>
      <c r="L972" s="11"/>
      <c r="M972" s="11"/>
      <c r="N972" s="11"/>
      <c r="Q972" s="38"/>
      <c r="R972" s="38"/>
      <c r="AMI972"/>
      <c r="AMJ972"/>
    </row>
    <row r="973" spans="2:1024" s="36" customFormat="1" x14ac:dyDescent="0.25">
      <c r="B973" s="5"/>
      <c r="C973" s="6"/>
      <c r="D973" s="5"/>
      <c r="E973" s="7"/>
      <c r="F973" s="8"/>
      <c r="G973" s="9"/>
      <c r="H973" s="10"/>
      <c r="I973" s="70"/>
      <c r="J973" s="11"/>
      <c r="K973" s="11"/>
      <c r="L973" s="11"/>
      <c r="M973" s="11"/>
      <c r="N973" s="11"/>
      <c r="Q973" s="38"/>
      <c r="R973" s="38"/>
      <c r="AMI973"/>
      <c r="AMJ973"/>
    </row>
    <row r="974" spans="2:1024" s="36" customFormat="1" x14ac:dyDescent="0.25">
      <c r="B974" s="5"/>
      <c r="C974" s="6"/>
      <c r="D974" s="5"/>
      <c r="E974" s="7"/>
      <c r="F974" s="8"/>
      <c r="G974" s="9"/>
      <c r="H974" s="10"/>
      <c r="I974" s="70"/>
      <c r="J974" s="11"/>
      <c r="K974" s="11"/>
      <c r="L974" s="11"/>
      <c r="M974" s="11"/>
      <c r="N974" s="11"/>
      <c r="Q974" s="38"/>
      <c r="R974" s="38"/>
      <c r="AMI974"/>
      <c r="AMJ974"/>
    </row>
    <row r="975" spans="2:1024" s="36" customFormat="1" x14ac:dyDescent="0.25">
      <c r="B975" s="5"/>
      <c r="C975" s="6"/>
      <c r="D975" s="5"/>
      <c r="E975" s="7"/>
      <c r="F975" s="8"/>
      <c r="G975" s="9"/>
      <c r="H975" s="10"/>
      <c r="I975" s="70"/>
      <c r="J975" s="11"/>
      <c r="K975" s="11"/>
      <c r="L975" s="11"/>
      <c r="M975" s="11"/>
      <c r="N975" s="11"/>
      <c r="Q975" s="38"/>
      <c r="R975" s="38"/>
      <c r="AMI975"/>
      <c r="AMJ975"/>
    </row>
    <row r="976" spans="2:1024" s="36" customFormat="1" x14ac:dyDescent="0.25">
      <c r="B976" s="5"/>
      <c r="C976" s="6"/>
      <c r="D976" s="5"/>
      <c r="E976" s="7"/>
      <c r="F976" s="8"/>
      <c r="G976" s="9"/>
      <c r="H976" s="10"/>
      <c r="I976" s="70"/>
      <c r="J976" s="11"/>
      <c r="K976" s="11"/>
      <c r="L976" s="11"/>
      <c r="M976" s="11"/>
      <c r="N976" s="11"/>
      <c r="Q976" s="38"/>
      <c r="R976" s="38"/>
      <c r="AMI976"/>
      <c r="AMJ976"/>
    </row>
    <row r="977" spans="2:1024" s="36" customFormat="1" x14ac:dyDescent="0.25">
      <c r="B977" s="5"/>
      <c r="C977" s="6"/>
      <c r="D977" s="5"/>
      <c r="E977" s="7"/>
      <c r="F977" s="8"/>
      <c r="G977" s="9"/>
      <c r="H977" s="10"/>
      <c r="I977" s="70"/>
      <c r="J977" s="11"/>
      <c r="K977" s="11"/>
      <c r="L977" s="11"/>
      <c r="M977" s="11"/>
      <c r="N977" s="11"/>
      <c r="Q977" s="38"/>
      <c r="R977" s="38"/>
      <c r="AMI977"/>
      <c r="AMJ977"/>
    </row>
    <row r="978" spans="2:1024" s="36" customFormat="1" x14ac:dyDescent="0.25">
      <c r="B978" s="5"/>
      <c r="C978" s="6"/>
      <c r="D978" s="5"/>
      <c r="E978" s="7"/>
      <c r="F978" s="8"/>
      <c r="G978" s="9"/>
      <c r="H978" s="10"/>
      <c r="I978" s="70"/>
      <c r="J978" s="11"/>
      <c r="K978" s="11"/>
      <c r="L978" s="11"/>
      <c r="M978" s="11"/>
      <c r="N978" s="11"/>
      <c r="Q978" s="38"/>
      <c r="R978" s="38"/>
      <c r="AMI978"/>
      <c r="AMJ978"/>
    </row>
    <row r="979" spans="2:1024" s="36" customFormat="1" x14ac:dyDescent="0.25">
      <c r="B979" s="5"/>
      <c r="C979" s="6"/>
      <c r="D979" s="5"/>
      <c r="E979" s="7"/>
      <c r="F979" s="8"/>
      <c r="G979" s="9"/>
      <c r="H979" s="10"/>
      <c r="I979" s="70"/>
      <c r="J979" s="11"/>
      <c r="K979" s="11"/>
      <c r="L979" s="11"/>
      <c r="M979" s="11"/>
      <c r="N979" s="11"/>
      <c r="Q979" s="38"/>
      <c r="R979" s="38"/>
      <c r="AMI979"/>
      <c r="AMJ979"/>
    </row>
    <row r="980" spans="2:1024" s="36" customFormat="1" x14ac:dyDescent="0.25">
      <c r="B980" s="5"/>
      <c r="C980" s="6"/>
      <c r="D980" s="5"/>
      <c r="E980" s="7"/>
      <c r="F980" s="8"/>
      <c r="G980" s="9"/>
      <c r="H980" s="10"/>
      <c r="I980" s="70"/>
      <c r="J980" s="11"/>
      <c r="K980" s="11"/>
      <c r="L980" s="11"/>
      <c r="M980" s="11"/>
      <c r="N980" s="11"/>
      <c r="Q980" s="38"/>
      <c r="R980" s="38"/>
      <c r="AMI980"/>
      <c r="AMJ980"/>
    </row>
    <row r="981" spans="2:1024" s="36" customFormat="1" x14ac:dyDescent="0.25">
      <c r="B981" s="5"/>
      <c r="C981" s="6"/>
      <c r="D981" s="5"/>
      <c r="E981" s="7"/>
      <c r="F981" s="8"/>
      <c r="G981" s="9"/>
      <c r="H981" s="10"/>
      <c r="I981" s="70"/>
      <c r="J981" s="11"/>
      <c r="K981" s="11"/>
      <c r="L981" s="11"/>
      <c r="M981" s="11"/>
      <c r="N981" s="11"/>
      <c r="Q981" s="38"/>
      <c r="R981" s="38"/>
      <c r="AMI981"/>
      <c r="AMJ981"/>
    </row>
    <row r="982" spans="2:1024" s="36" customFormat="1" x14ac:dyDescent="0.25">
      <c r="B982" s="5"/>
      <c r="C982" s="6"/>
      <c r="D982" s="5"/>
      <c r="E982" s="7"/>
      <c r="F982" s="8"/>
      <c r="G982" s="9"/>
      <c r="H982" s="10"/>
      <c r="I982" s="70"/>
      <c r="J982" s="11"/>
      <c r="K982" s="11"/>
      <c r="L982" s="11"/>
      <c r="M982" s="11"/>
      <c r="N982" s="11"/>
      <c r="Q982" s="38"/>
      <c r="R982" s="38"/>
      <c r="AMI982"/>
      <c r="AMJ982"/>
    </row>
    <row r="983" spans="2:1024" s="36" customFormat="1" x14ac:dyDescent="0.25">
      <c r="B983" s="5"/>
      <c r="C983" s="6"/>
      <c r="D983" s="5"/>
      <c r="E983" s="7"/>
      <c r="F983" s="8"/>
      <c r="G983" s="9"/>
      <c r="H983" s="10"/>
      <c r="I983" s="70"/>
      <c r="J983" s="11"/>
      <c r="K983" s="11"/>
      <c r="L983" s="11"/>
      <c r="M983" s="11"/>
      <c r="N983" s="11"/>
      <c r="Q983" s="38"/>
      <c r="R983" s="38"/>
      <c r="AMI983"/>
      <c r="AMJ983"/>
    </row>
    <row r="984" spans="2:1024" s="36" customFormat="1" x14ac:dyDescent="0.25">
      <c r="B984" s="5"/>
      <c r="C984" s="6"/>
      <c r="D984" s="5"/>
      <c r="E984" s="7"/>
      <c r="F984" s="8"/>
      <c r="G984" s="9"/>
      <c r="H984" s="10"/>
      <c r="I984" s="70"/>
      <c r="J984" s="11"/>
      <c r="K984" s="11"/>
      <c r="L984" s="11"/>
      <c r="M984" s="11"/>
      <c r="N984" s="11"/>
      <c r="Q984" s="38"/>
      <c r="R984" s="38"/>
      <c r="AMI984"/>
      <c r="AMJ984"/>
    </row>
    <row r="985" spans="2:1024" s="36" customFormat="1" x14ac:dyDescent="0.25">
      <c r="B985" s="5"/>
      <c r="C985" s="6"/>
      <c r="D985" s="5"/>
      <c r="E985" s="7"/>
      <c r="F985" s="8"/>
      <c r="G985" s="9"/>
      <c r="H985" s="10"/>
      <c r="I985" s="70"/>
      <c r="J985" s="11"/>
      <c r="K985" s="11"/>
      <c r="L985" s="11"/>
      <c r="M985" s="11"/>
      <c r="N985" s="11"/>
      <c r="Q985" s="38"/>
      <c r="R985" s="38"/>
      <c r="AMI985"/>
      <c r="AMJ985"/>
    </row>
    <row r="986" spans="2:1024" s="36" customFormat="1" x14ac:dyDescent="0.25">
      <c r="B986" s="5"/>
      <c r="C986" s="6"/>
      <c r="D986" s="5"/>
      <c r="E986" s="7"/>
      <c r="F986" s="8"/>
      <c r="G986" s="9"/>
      <c r="H986" s="10"/>
      <c r="I986" s="70"/>
      <c r="J986" s="11"/>
      <c r="K986" s="11"/>
      <c r="L986" s="11"/>
      <c r="M986" s="11"/>
      <c r="N986" s="11"/>
      <c r="Q986" s="38"/>
      <c r="R986" s="38"/>
      <c r="AMI986"/>
      <c r="AMJ986"/>
    </row>
    <row r="987" spans="2:1024" s="36" customFormat="1" x14ac:dyDescent="0.25">
      <c r="B987" s="5"/>
      <c r="C987" s="6"/>
      <c r="D987" s="5"/>
      <c r="E987" s="7"/>
      <c r="F987" s="8"/>
      <c r="G987" s="9"/>
      <c r="H987" s="10"/>
      <c r="I987" s="70"/>
      <c r="J987" s="11"/>
      <c r="K987" s="11"/>
      <c r="L987" s="11"/>
      <c r="M987" s="11"/>
      <c r="N987" s="11"/>
      <c r="Q987" s="38"/>
      <c r="R987" s="38"/>
      <c r="AMI987"/>
      <c r="AMJ987"/>
    </row>
    <row r="988" spans="2:1024" s="36" customFormat="1" x14ac:dyDescent="0.25">
      <c r="B988" s="5"/>
      <c r="C988" s="6"/>
      <c r="D988" s="5"/>
      <c r="E988" s="7"/>
      <c r="F988" s="8"/>
      <c r="G988" s="9"/>
      <c r="H988" s="10"/>
      <c r="I988" s="70"/>
      <c r="J988" s="11"/>
      <c r="K988" s="11"/>
      <c r="L988" s="11"/>
      <c r="M988" s="11"/>
      <c r="N988" s="11"/>
      <c r="Q988" s="38"/>
      <c r="R988" s="38"/>
      <c r="AMI988"/>
      <c r="AMJ988"/>
    </row>
    <row r="989" spans="2:1024" s="36" customFormat="1" x14ac:dyDescent="0.25">
      <c r="B989" s="5"/>
      <c r="C989" s="6"/>
      <c r="D989" s="5"/>
      <c r="E989" s="7"/>
      <c r="F989" s="8"/>
      <c r="G989" s="9"/>
      <c r="H989" s="10"/>
      <c r="I989" s="70"/>
      <c r="J989" s="11"/>
      <c r="K989" s="11"/>
      <c r="L989" s="11"/>
      <c r="M989" s="11"/>
      <c r="N989" s="11"/>
      <c r="Q989" s="38"/>
      <c r="R989" s="38"/>
      <c r="AMI989"/>
      <c r="AMJ989"/>
    </row>
    <row r="990" spans="2:1024" s="36" customFormat="1" x14ac:dyDescent="0.25">
      <c r="B990" s="5"/>
      <c r="C990" s="6"/>
      <c r="D990" s="5"/>
      <c r="E990" s="7"/>
      <c r="F990" s="8"/>
      <c r="G990" s="9"/>
      <c r="H990" s="10"/>
      <c r="I990" s="70"/>
      <c r="J990" s="11"/>
      <c r="K990" s="11"/>
      <c r="L990" s="11"/>
      <c r="M990" s="11"/>
      <c r="N990" s="11"/>
      <c r="Q990" s="38"/>
      <c r="R990" s="38"/>
      <c r="AMI990"/>
      <c r="AMJ990"/>
    </row>
    <row r="991" spans="2:1024" s="36" customFormat="1" x14ac:dyDescent="0.25">
      <c r="B991" s="5"/>
      <c r="C991" s="6"/>
      <c r="D991" s="5"/>
      <c r="E991" s="7"/>
      <c r="F991" s="8"/>
      <c r="G991" s="9"/>
      <c r="H991" s="10"/>
      <c r="I991" s="70"/>
      <c r="J991" s="11"/>
      <c r="K991" s="11"/>
      <c r="L991" s="11"/>
      <c r="M991" s="11"/>
      <c r="N991" s="11"/>
      <c r="Q991" s="38"/>
      <c r="R991" s="38"/>
      <c r="AMI991"/>
      <c r="AMJ991"/>
    </row>
    <row r="992" spans="2:1024" s="36" customFormat="1" x14ac:dyDescent="0.25">
      <c r="B992" s="5"/>
      <c r="C992" s="6"/>
      <c r="D992" s="5"/>
      <c r="E992" s="7"/>
      <c r="F992" s="8"/>
      <c r="G992" s="9"/>
      <c r="H992" s="10"/>
      <c r="I992" s="70"/>
      <c r="J992" s="11"/>
      <c r="K992" s="11"/>
      <c r="L992" s="11"/>
      <c r="M992" s="11"/>
      <c r="N992" s="11"/>
      <c r="Q992" s="38"/>
      <c r="R992" s="38"/>
      <c r="AMI992"/>
      <c r="AMJ992"/>
    </row>
    <row r="993" spans="2:1024" s="36" customFormat="1" x14ac:dyDescent="0.25">
      <c r="B993" s="5"/>
      <c r="C993" s="6"/>
      <c r="D993" s="5"/>
      <c r="E993" s="7"/>
      <c r="F993" s="8"/>
      <c r="G993" s="9"/>
      <c r="H993" s="10"/>
      <c r="I993" s="70"/>
      <c r="J993" s="11"/>
      <c r="K993" s="11"/>
      <c r="L993" s="11"/>
      <c r="M993" s="11"/>
      <c r="N993" s="11"/>
      <c r="Q993" s="38"/>
      <c r="R993" s="38"/>
      <c r="AMI993"/>
      <c r="AMJ993"/>
    </row>
    <row r="994" spans="2:1024" s="36" customFormat="1" x14ac:dyDescent="0.25">
      <c r="B994" s="5"/>
      <c r="C994" s="6"/>
      <c r="D994" s="5"/>
      <c r="E994" s="7"/>
      <c r="F994" s="8"/>
      <c r="G994" s="9"/>
      <c r="H994" s="10"/>
      <c r="I994" s="70"/>
      <c r="J994" s="11"/>
      <c r="K994" s="11"/>
      <c r="L994" s="11"/>
      <c r="M994" s="11"/>
      <c r="N994" s="11"/>
      <c r="Q994" s="38"/>
      <c r="R994" s="38"/>
      <c r="AMI994"/>
      <c r="AMJ994"/>
    </row>
    <row r="995" spans="2:1024" s="36" customFormat="1" x14ac:dyDescent="0.25">
      <c r="B995" s="5"/>
      <c r="C995" s="6"/>
      <c r="D995" s="5"/>
      <c r="E995" s="7"/>
      <c r="F995" s="8"/>
      <c r="G995" s="9"/>
      <c r="H995" s="10"/>
      <c r="I995" s="70"/>
      <c r="J995" s="11"/>
      <c r="K995" s="11"/>
      <c r="L995" s="11"/>
      <c r="M995" s="11"/>
      <c r="N995" s="11"/>
      <c r="Q995" s="38"/>
      <c r="R995" s="38"/>
      <c r="AMI995"/>
      <c r="AMJ995"/>
    </row>
    <row r="996" spans="2:1024" s="36" customFormat="1" x14ac:dyDescent="0.25">
      <c r="B996" s="5"/>
      <c r="C996" s="6"/>
      <c r="D996" s="5"/>
      <c r="E996" s="7"/>
      <c r="F996" s="8"/>
      <c r="G996" s="9"/>
      <c r="H996" s="10"/>
      <c r="I996" s="70"/>
      <c r="J996" s="11"/>
      <c r="K996" s="11"/>
      <c r="L996" s="11"/>
      <c r="M996" s="11"/>
      <c r="N996" s="11"/>
      <c r="Q996" s="38"/>
      <c r="R996" s="38"/>
      <c r="AMI996"/>
      <c r="AMJ996"/>
    </row>
    <row r="997" spans="2:1024" s="36" customFormat="1" x14ac:dyDescent="0.25">
      <c r="B997" s="5"/>
      <c r="C997" s="6"/>
      <c r="D997" s="5"/>
      <c r="E997" s="7"/>
      <c r="F997" s="8"/>
      <c r="G997" s="9"/>
      <c r="H997" s="10"/>
      <c r="I997" s="70"/>
      <c r="J997" s="11"/>
      <c r="K997" s="11"/>
      <c r="L997" s="11"/>
      <c r="M997" s="11"/>
      <c r="N997" s="11"/>
      <c r="Q997" s="38"/>
      <c r="R997" s="38"/>
      <c r="AMI997"/>
      <c r="AMJ997"/>
    </row>
    <row r="998" spans="2:1024" s="36" customFormat="1" x14ac:dyDescent="0.25">
      <c r="B998" s="5"/>
      <c r="C998" s="6"/>
      <c r="D998" s="5"/>
      <c r="E998" s="7"/>
      <c r="F998" s="8"/>
      <c r="G998" s="9"/>
      <c r="H998" s="10"/>
      <c r="I998" s="70"/>
      <c r="J998" s="11"/>
      <c r="K998" s="11"/>
      <c r="L998" s="11"/>
      <c r="M998" s="11"/>
      <c r="N998" s="11"/>
      <c r="Q998" s="38"/>
      <c r="R998" s="38"/>
      <c r="AMI998"/>
      <c r="AMJ998"/>
    </row>
    <row r="999" spans="2:1024" s="36" customFormat="1" x14ac:dyDescent="0.25">
      <c r="B999" s="5"/>
      <c r="C999" s="6"/>
      <c r="D999" s="5"/>
      <c r="E999" s="7"/>
      <c r="F999" s="8"/>
      <c r="G999" s="9"/>
      <c r="H999" s="10"/>
      <c r="I999" s="70"/>
      <c r="J999" s="11"/>
      <c r="K999" s="11"/>
      <c r="L999" s="11"/>
      <c r="M999" s="11"/>
      <c r="N999" s="11"/>
      <c r="Q999" s="38"/>
      <c r="R999" s="38"/>
      <c r="AMI999"/>
      <c r="AMJ999"/>
    </row>
    <row r="1000" spans="2:1024" s="36" customFormat="1" x14ac:dyDescent="0.25">
      <c r="B1000" s="5"/>
      <c r="C1000" s="6"/>
      <c r="D1000" s="5"/>
      <c r="E1000" s="7"/>
      <c r="F1000" s="8"/>
      <c r="G1000" s="9"/>
      <c r="H1000" s="10"/>
      <c r="I1000" s="70"/>
      <c r="J1000" s="11"/>
      <c r="K1000" s="11"/>
      <c r="L1000" s="11"/>
      <c r="M1000" s="11"/>
      <c r="N1000" s="11"/>
      <c r="Q1000" s="38"/>
      <c r="R1000" s="38"/>
      <c r="AMI1000"/>
      <c r="AMJ1000"/>
    </row>
    <row r="1001" spans="2:1024" s="36" customFormat="1" x14ac:dyDescent="0.25">
      <c r="B1001" s="5"/>
      <c r="C1001" s="6"/>
      <c r="D1001" s="5"/>
      <c r="E1001" s="7"/>
      <c r="F1001" s="8"/>
      <c r="G1001" s="9"/>
      <c r="H1001" s="10"/>
      <c r="I1001" s="70"/>
      <c r="J1001" s="11"/>
      <c r="K1001" s="11"/>
      <c r="L1001" s="11"/>
      <c r="M1001" s="11"/>
      <c r="N1001" s="11"/>
      <c r="Q1001" s="38"/>
      <c r="R1001" s="38"/>
      <c r="AMI1001"/>
      <c r="AMJ1001"/>
    </row>
    <row r="1002" spans="2:1024" s="36" customFormat="1" x14ac:dyDescent="0.25">
      <c r="B1002" s="5"/>
      <c r="C1002" s="6"/>
      <c r="D1002" s="5"/>
      <c r="E1002" s="7"/>
      <c r="F1002" s="8"/>
      <c r="G1002" s="9"/>
      <c r="H1002" s="10"/>
      <c r="I1002" s="70"/>
      <c r="J1002" s="11"/>
      <c r="K1002" s="11"/>
      <c r="L1002" s="11"/>
      <c r="M1002" s="11"/>
      <c r="N1002" s="11"/>
      <c r="Q1002" s="38"/>
      <c r="R1002" s="38"/>
      <c r="AMI1002"/>
      <c r="AMJ1002"/>
    </row>
    <row r="1003" spans="2:1024" s="36" customFormat="1" x14ac:dyDescent="0.25">
      <c r="B1003" s="5"/>
      <c r="C1003" s="6"/>
      <c r="D1003" s="5"/>
      <c r="E1003" s="7"/>
      <c r="F1003" s="8"/>
      <c r="G1003" s="9"/>
      <c r="H1003" s="10"/>
      <c r="I1003" s="70"/>
      <c r="J1003" s="11"/>
      <c r="K1003" s="11"/>
      <c r="L1003" s="11"/>
      <c r="M1003" s="11"/>
      <c r="N1003" s="11"/>
      <c r="Q1003" s="38"/>
      <c r="R1003" s="38"/>
      <c r="AMI1003"/>
      <c r="AMJ1003"/>
    </row>
    <row r="1004" spans="2:1024" s="36" customFormat="1" x14ac:dyDescent="0.25">
      <c r="B1004" s="5"/>
      <c r="C1004" s="6"/>
      <c r="D1004" s="5"/>
      <c r="E1004" s="7"/>
      <c r="F1004" s="8"/>
      <c r="G1004" s="9"/>
      <c r="H1004" s="10"/>
      <c r="I1004" s="70"/>
      <c r="J1004" s="11"/>
      <c r="K1004" s="11"/>
      <c r="L1004" s="11"/>
      <c r="M1004" s="11"/>
      <c r="N1004" s="11"/>
      <c r="Q1004" s="38"/>
      <c r="R1004" s="38"/>
      <c r="AMI1004"/>
      <c r="AMJ1004"/>
    </row>
    <row r="1005" spans="2:1024" s="36" customFormat="1" x14ac:dyDescent="0.25">
      <c r="B1005" s="5"/>
      <c r="C1005" s="6"/>
      <c r="D1005" s="5"/>
      <c r="E1005" s="7"/>
      <c r="F1005" s="8"/>
      <c r="G1005" s="9"/>
      <c r="H1005" s="10"/>
      <c r="I1005" s="70"/>
      <c r="J1005" s="11"/>
      <c r="K1005" s="11"/>
      <c r="L1005" s="11"/>
      <c r="M1005" s="11"/>
      <c r="N1005" s="11"/>
      <c r="Q1005" s="38"/>
      <c r="R1005" s="38"/>
      <c r="AMI1005"/>
      <c r="AMJ1005"/>
    </row>
    <row r="1006" spans="2:1024" s="36" customFormat="1" x14ac:dyDescent="0.25">
      <c r="B1006" s="5"/>
      <c r="C1006" s="6"/>
      <c r="D1006" s="5"/>
      <c r="E1006" s="7"/>
      <c r="F1006" s="8"/>
      <c r="G1006" s="9"/>
      <c r="H1006" s="10"/>
      <c r="I1006" s="70"/>
      <c r="J1006" s="11"/>
      <c r="K1006" s="11"/>
      <c r="L1006" s="11"/>
      <c r="M1006" s="11"/>
      <c r="N1006" s="11"/>
      <c r="Q1006" s="38"/>
      <c r="R1006" s="38"/>
      <c r="AMI1006"/>
      <c r="AMJ1006"/>
    </row>
    <row r="1007" spans="2:1024" s="36" customFormat="1" x14ac:dyDescent="0.25">
      <c r="B1007" s="5"/>
      <c r="C1007" s="6"/>
      <c r="D1007" s="5"/>
      <c r="E1007" s="7"/>
      <c r="F1007" s="8"/>
      <c r="G1007" s="9"/>
      <c r="H1007" s="10"/>
      <c r="I1007" s="70"/>
      <c r="J1007" s="11"/>
      <c r="K1007" s="11"/>
      <c r="L1007" s="11"/>
      <c r="M1007" s="11"/>
      <c r="N1007" s="11"/>
      <c r="Q1007" s="38"/>
      <c r="R1007" s="38"/>
      <c r="AMI1007"/>
      <c r="AMJ1007"/>
    </row>
    <row r="1008" spans="2:1024" s="36" customFormat="1" x14ac:dyDescent="0.25">
      <c r="B1008" s="5"/>
      <c r="C1008" s="6"/>
      <c r="D1008" s="5"/>
      <c r="E1008" s="7"/>
      <c r="F1008" s="8"/>
      <c r="G1008" s="9"/>
      <c r="H1008" s="10"/>
      <c r="I1008" s="70"/>
      <c r="J1008" s="11"/>
      <c r="K1008" s="11"/>
      <c r="L1008" s="11"/>
      <c r="M1008" s="11"/>
      <c r="N1008" s="11"/>
      <c r="Q1008" s="38"/>
      <c r="R1008" s="38"/>
      <c r="AMI1008"/>
      <c r="AMJ1008"/>
    </row>
    <row r="1009" spans="2:1024" s="36" customFormat="1" x14ac:dyDescent="0.25">
      <c r="B1009" s="5"/>
      <c r="C1009" s="6"/>
      <c r="D1009" s="5"/>
      <c r="E1009" s="7"/>
      <c r="F1009" s="8"/>
      <c r="G1009" s="9"/>
      <c r="H1009" s="10"/>
      <c r="I1009" s="70"/>
      <c r="J1009" s="11"/>
      <c r="K1009" s="11"/>
      <c r="L1009" s="11"/>
      <c r="M1009" s="11"/>
      <c r="N1009" s="11"/>
      <c r="Q1009" s="38"/>
      <c r="R1009" s="38"/>
      <c r="AMI1009"/>
      <c r="AMJ1009"/>
    </row>
    <row r="1010" spans="2:1024" s="36" customFormat="1" x14ac:dyDescent="0.25">
      <c r="B1010" s="5"/>
      <c r="C1010" s="6"/>
      <c r="D1010" s="5"/>
      <c r="E1010" s="7"/>
      <c r="F1010" s="8"/>
      <c r="G1010" s="9"/>
      <c r="H1010" s="10"/>
      <c r="I1010" s="70"/>
      <c r="J1010" s="11"/>
      <c r="K1010" s="11"/>
      <c r="L1010" s="11"/>
      <c r="M1010" s="11"/>
      <c r="N1010" s="11"/>
      <c r="Q1010" s="38"/>
      <c r="R1010" s="38"/>
      <c r="AMI1010"/>
      <c r="AMJ1010"/>
    </row>
    <row r="1011" spans="2:1024" s="36" customFormat="1" x14ac:dyDescent="0.25">
      <c r="B1011" s="5"/>
      <c r="C1011" s="6"/>
      <c r="D1011" s="5"/>
      <c r="E1011" s="7"/>
      <c r="F1011" s="8"/>
      <c r="G1011" s="9"/>
      <c r="H1011" s="10"/>
      <c r="I1011" s="70"/>
      <c r="J1011" s="11"/>
      <c r="K1011" s="11"/>
      <c r="L1011" s="11"/>
      <c r="M1011" s="11"/>
      <c r="N1011" s="11"/>
      <c r="Q1011" s="38"/>
      <c r="R1011" s="38"/>
      <c r="AMI1011"/>
      <c r="AMJ1011"/>
    </row>
    <row r="1012" spans="2:1024" s="36" customFormat="1" x14ac:dyDescent="0.25">
      <c r="B1012" s="5"/>
      <c r="C1012" s="6"/>
      <c r="D1012" s="5"/>
      <c r="E1012" s="7"/>
      <c r="F1012" s="8"/>
      <c r="G1012" s="9"/>
      <c r="H1012" s="10"/>
      <c r="I1012" s="70"/>
      <c r="J1012" s="11"/>
      <c r="K1012" s="11"/>
      <c r="L1012" s="11"/>
      <c r="M1012" s="11"/>
      <c r="N1012" s="11"/>
      <c r="Q1012" s="38"/>
      <c r="R1012" s="38"/>
      <c r="AMI1012"/>
      <c r="AMJ1012"/>
    </row>
    <row r="1013" spans="2:1024" s="36" customFormat="1" x14ac:dyDescent="0.25">
      <c r="B1013" s="5"/>
      <c r="C1013" s="6"/>
      <c r="D1013" s="5"/>
      <c r="E1013" s="7"/>
      <c r="F1013" s="8"/>
      <c r="G1013" s="9"/>
      <c r="H1013" s="10"/>
      <c r="I1013" s="70"/>
      <c r="J1013" s="11"/>
      <c r="K1013" s="11"/>
      <c r="L1013" s="11"/>
      <c r="M1013" s="11"/>
      <c r="N1013" s="11"/>
      <c r="Q1013" s="38"/>
      <c r="R1013" s="38"/>
      <c r="AMI1013"/>
      <c r="AMJ1013"/>
    </row>
    <row r="1014" spans="2:1024" s="36" customFormat="1" x14ac:dyDescent="0.25">
      <c r="B1014" s="5"/>
      <c r="C1014" s="6"/>
      <c r="D1014" s="5"/>
      <c r="E1014" s="7"/>
      <c r="F1014" s="8"/>
      <c r="G1014" s="9"/>
      <c r="H1014" s="10"/>
      <c r="I1014" s="70"/>
      <c r="J1014" s="11"/>
      <c r="K1014" s="11"/>
      <c r="L1014" s="11"/>
      <c r="M1014" s="11"/>
      <c r="N1014" s="11"/>
      <c r="Q1014" s="38"/>
      <c r="R1014" s="38"/>
      <c r="AMI1014"/>
      <c r="AMJ1014"/>
    </row>
    <row r="1015" spans="2:1024" s="36" customFormat="1" x14ac:dyDescent="0.25">
      <c r="B1015" s="5"/>
      <c r="C1015" s="6"/>
      <c r="D1015" s="5"/>
      <c r="E1015" s="7"/>
      <c r="F1015" s="8"/>
      <c r="G1015" s="9"/>
      <c r="H1015" s="10"/>
      <c r="I1015" s="70"/>
      <c r="J1015" s="11"/>
      <c r="K1015" s="11"/>
      <c r="L1015" s="11"/>
      <c r="M1015" s="11"/>
      <c r="N1015" s="11"/>
      <c r="Q1015" s="38"/>
      <c r="R1015" s="38"/>
      <c r="AMI1015"/>
      <c r="AMJ1015"/>
    </row>
    <row r="1016" spans="2:1024" s="36" customFormat="1" x14ac:dyDescent="0.25">
      <c r="B1016" s="5"/>
      <c r="C1016" s="6"/>
      <c r="D1016" s="5"/>
      <c r="E1016" s="7"/>
      <c r="F1016" s="8"/>
      <c r="G1016" s="9"/>
      <c r="H1016" s="10"/>
      <c r="I1016" s="70"/>
      <c r="J1016" s="11"/>
      <c r="K1016" s="11"/>
      <c r="L1016" s="11"/>
      <c r="M1016" s="11"/>
      <c r="N1016" s="11"/>
      <c r="Q1016" s="38"/>
      <c r="R1016" s="38"/>
      <c r="AMI1016"/>
      <c r="AMJ1016"/>
    </row>
    <row r="1017" spans="2:1024" s="36" customFormat="1" x14ac:dyDescent="0.25">
      <c r="B1017" s="5"/>
      <c r="C1017" s="6"/>
      <c r="D1017" s="5"/>
      <c r="E1017" s="7"/>
      <c r="F1017" s="8"/>
      <c r="G1017" s="9"/>
      <c r="H1017" s="10"/>
      <c r="I1017" s="70"/>
      <c r="J1017" s="11"/>
      <c r="K1017" s="11"/>
      <c r="L1017" s="11"/>
      <c r="M1017" s="11"/>
      <c r="N1017" s="11"/>
      <c r="Q1017" s="38"/>
      <c r="R1017" s="38"/>
      <c r="AMI1017"/>
      <c r="AMJ1017"/>
    </row>
    <row r="1018" spans="2:1024" s="36" customFormat="1" x14ac:dyDescent="0.25">
      <c r="B1018" s="5"/>
      <c r="C1018" s="6"/>
      <c r="D1018" s="5"/>
      <c r="E1018" s="7"/>
      <c r="F1018" s="8"/>
      <c r="G1018" s="9"/>
      <c r="H1018" s="10"/>
      <c r="I1018" s="70"/>
      <c r="J1018" s="11"/>
      <c r="K1018" s="11"/>
      <c r="L1018" s="11"/>
      <c r="M1018" s="11"/>
      <c r="N1018" s="11"/>
      <c r="Q1018" s="38"/>
      <c r="R1018" s="38"/>
      <c r="AMI1018"/>
      <c r="AMJ1018"/>
    </row>
  </sheetData>
  <mergeCells count="17">
    <mergeCell ref="J19:T20"/>
    <mergeCell ref="B11:T11"/>
    <mergeCell ref="B14:H14"/>
    <mergeCell ref="B15:H15"/>
    <mergeCell ref="B16:H16"/>
    <mergeCell ref="D18:F18"/>
    <mergeCell ref="B7:T7"/>
    <mergeCell ref="B8:T8"/>
    <mergeCell ref="B9:H9"/>
    <mergeCell ref="J9:M9"/>
    <mergeCell ref="O9:R9"/>
    <mergeCell ref="S9:T9"/>
    <mergeCell ref="E1:H1"/>
    <mergeCell ref="E2:H2"/>
    <mergeCell ref="E3:H3"/>
    <mergeCell ref="E4:H4"/>
    <mergeCell ref="E5:H5"/>
  </mergeCells>
  <pageMargins left="0.51180555555555496" right="0.51180555555555496" top="0.78749999999999998" bottom="0.78749999999999998" header="0.51180555555555496" footer="0.51180555555555496"/>
  <pageSetup scale="48"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38"/>
  <sheetViews>
    <sheetView view="pageBreakPreview" topLeftCell="A133" zoomScale="130" zoomScaleNormal="130" zoomScaleSheetLayoutView="130" zoomScalePageLayoutView="83" workbookViewId="0">
      <selection activeCell="O82" sqref="O82"/>
    </sheetView>
  </sheetViews>
  <sheetFormatPr defaultColWidth="9.28515625" defaultRowHeight="15" x14ac:dyDescent="0.25"/>
  <cols>
    <col min="1" max="1" width="4.7109375" style="80" customWidth="1"/>
    <col min="2" max="2" width="42.42578125" style="81" customWidth="1"/>
    <col min="3" max="3" width="31.42578125" style="81" customWidth="1"/>
    <col min="4" max="4" width="23.140625" style="82" customWidth="1"/>
    <col min="5" max="5" width="31.28515625" style="83" customWidth="1"/>
    <col min="6" max="6" width="31.28515625" style="84" hidden="1" customWidth="1"/>
    <col min="7" max="7" width="49.28515625" style="84" hidden="1" customWidth="1"/>
    <col min="8" max="8" width="41.140625" style="84" hidden="1" customWidth="1"/>
    <col min="9" max="9" width="31.28515625" style="85" hidden="1" customWidth="1"/>
    <col min="10" max="11" width="31.28515625" style="86" hidden="1" customWidth="1"/>
    <col min="12" max="12" width="29.140625" style="86" hidden="1" customWidth="1"/>
    <col min="13" max="14" width="31.28515625" style="86" hidden="1" customWidth="1"/>
    <col min="15" max="16" width="31.28515625" style="86" customWidth="1"/>
    <col min="17" max="17" width="9.140625" style="86" customWidth="1"/>
    <col min="18" max="18" width="15.85546875" style="86" customWidth="1"/>
    <col min="19" max="256" width="9.140625" style="86" customWidth="1"/>
  </cols>
  <sheetData>
    <row r="1" spans="1:17" s="86" customFormat="1" ht="15" customHeight="1" x14ac:dyDescent="0.25">
      <c r="A1" s="500" t="s">
        <v>178</v>
      </c>
      <c r="B1" s="500"/>
      <c r="C1" s="500"/>
      <c r="D1" s="500"/>
      <c r="E1" s="500"/>
      <c r="F1" s="501" t="s">
        <v>179</v>
      </c>
      <c r="G1" s="2"/>
      <c r="H1" s="2"/>
      <c r="I1" s="502" t="s">
        <v>180</v>
      </c>
    </row>
    <row r="2" spans="1:17" s="86" customFormat="1" ht="21.75" customHeight="1" x14ac:dyDescent="0.25">
      <c r="A2" s="500"/>
      <c r="B2" s="500"/>
      <c r="C2" s="500"/>
      <c r="D2" s="500"/>
      <c r="E2" s="500"/>
      <c r="F2" s="501"/>
      <c r="G2" s="2"/>
      <c r="H2" s="2"/>
      <c r="I2" s="502"/>
    </row>
    <row r="3" spans="1:17" s="86" customFormat="1" x14ac:dyDescent="0.25">
      <c r="A3" s="503"/>
      <c r="B3" s="503"/>
      <c r="C3" s="503"/>
      <c r="D3" s="87" t="s">
        <v>181</v>
      </c>
      <c r="E3" s="88" t="s">
        <v>182</v>
      </c>
      <c r="F3" s="501"/>
      <c r="G3" s="2"/>
      <c r="H3" s="2"/>
      <c r="I3" s="502"/>
    </row>
    <row r="4" spans="1:17" s="86" customFormat="1" ht="15" customHeight="1" x14ac:dyDescent="0.25">
      <c r="A4" s="504" t="s">
        <v>183</v>
      </c>
      <c r="B4" s="504"/>
      <c r="C4" s="504"/>
      <c r="D4" s="505" t="s">
        <v>184</v>
      </c>
      <c r="E4" s="505"/>
      <c r="F4" s="501"/>
      <c r="G4" s="2"/>
      <c r="H4" s="2"/>
      <c r="I4" s="502"/>
    </row>
    <row r="5" spans="1:17" s="86" customFormat="1" ht="15" customHeight="1" x14ac:dyDescent="0.25">
      <c r="A5" s="504" t="s">
        <v>185</v>
      </c>
      <c r="B5" s="504"/>
      <c r="C5" s="504"/>
      <c r="D5" s="506"/>
      <c r="E5" s="506"/>
      <c r="F5" s="501"/>
      <c r="G5" s="2"/>
      <c r="H5" s="2"/>
      <c r="I5" s="502"/>
    </row>
    <row r="6" spans="1:17" s="86" customFormat="1" ht="13.7" customHeight="1" x14ac:dyDescent="0.25">
      <c r="A6" s="90"/>
      <c r="B6" s="507" t="s">
        <v>186</v>
      </c>
      <c r="C6" s="507"/>
      <c r="D6" s="507"/>
      <c r="E6" s="507"/>
      <c r="F6" s="501"/>
      <c r="G6" s="91"/>
      <c r="H6" s="91"/>
      <c r="I6" s="502"/>
    </row>
    <row r="7" spans="1:17" s="91" customFormat="1" x14ac:dyDescent="0.25">
      <c r="A7" s="508" t="s">
        <v>187</v>
      </c>
      <c r="B7" s="508"/>
      <c r="C7" s="508"/>
      <c r="D7" s="508"/>
      <c r="E7" s="508"/>
      <c r="F7" s="501"/>
      <c r="G7" s="2"/>
      <c r="H7" s="2"/>
      <c r="I7" s="502"/>
    </row>
    <row r="8" spans="1:17" s="86" customFormat="1" ht="48" customHeight="1" x14ac:dyDescent="0.25">
      <c r="A8" s="92" t="s">
        <v>188</v>
      </c>
      <c r="B8" s="89" t="s">
        <v>189</v>
      </c>
      <c r="C8" s="509"/>
      <c r="D8" s="509"/>
      <c r="E8" s="509"/>
      <c r="F8" s="501"/>
      <c r="G8" s="93" t="s">
        <v>190</v>
      </c>
      <c r="H8" s="94"/>
      <c r="I8" s="502"/>
    </row>
    <row r="9" spans="1:17" s="86" customFormat="1" ht="23.25" customHeight="1" x14ac:dyDescent="0.25">
      <c r="A9" s="92" t="s">
        <v>191</v>
      </c>
      <c r="B9" s="89" t="s">
        <v>192</v>
      </c>
      <c r="C9" s="505" t="s">
        <v>193</v>
      </c>
      <c r="D9" s="505"/>
      <c r="E9" s="505"/>
      <c r="F9" s="501"/>
      <c r="G9" s="95" t="s">
        <v>194</v>
      </c>
      <c r="H9" s="96"/>
      <c r="I9" s="502"/>
    </row>
    <row r="10" spans="1:17" s="86" customFormat="1" ht="36" customHeight="1" x14ac:dyDescent="0.25">
      <c r="A10" s="92" t="s">
        <v>195</v>
      </c>
      <c r="B10" s="89" t="s">
        <v>196</v>
      </c>
      <c r="C10" s="505" t="s">
        <v>197</v>
      </c>
      <c r="D10" s="505"/>
      <c r="E10" s="505"/>
      <c r="F10" s="501"/>
      <c r="G10" s="97" t="s">
        <v>198</v>
      </c>
      <c r="H10" s="98" t="e">
        <f>F143</f>
        <v>#VALUE!</v>
      </c>
      <c r="I10" s="502"/>
      <c r="K10" s="99"/>
    </row>
    <row r="11" spans="1:17" s="86" customFormat="1" ht="43.5" customHeight="1" x14ac:dyDescent="0.25">
      <c r="A11" s="92" t="s">
        <v>199</v>
      </c>
      <c r="B11" s="89" t="s">
        <v>200</v>
      </c>
      <c r="C11" s="505" t="s">
        <v>201</v>
      </c>
      <c r="D11" s="505"/>
      <c r="E11" s="505"/>
      <c r="F11" s="501"/>
      <c r="G11" s="85"/>
      <c r="H11" s="85"/>
      <c r="I11" s="502"/>
    </row>
    <row r="12" spans="1:17" s="91" customFormat="1" ht="23.25" x14ac:dyDescent="0.25">
      <c r="A12" s="508" t="s">
        <v>202</v>
      </c>
      <c r="B12" s="508"/>
      <c r="C12" s="508"/>
      <c r="D12" s="508"/>
      <c r="E12" s="508"/>
      <c r="F12" s="501"/>
      <c r="G12" s="93" t="s">
        <v>203</v>
      </c>
      <c r="H12" s="94"/>
      <c r="I12" s="502"/>
    </row>
    <row r="13" spans="1:17" s="86" customFormat="1" ht="33.75" customHeight="1" x14ac:dyDescent="0.25">
      <c r="A13" s="510" t="s">
        <v>204</v>
      </c>
      <c r="B13" s="510"/>
      <c r="C13" s="100" t="s">
        <v>205</v>
      </c>
      <c r="D13" s="511" t="s">
        <v>206</v>
      </c>
      <c r="E13" s="511"/>
      <c r="F13" s="501"/>
      <c r="G13" s="101" t="s">
        <v>207</v>
      </c>
      <c r="H13" s="102"/>
      <c r="I13" s="502"/>
    </row>
    <row r="14" spans="1:17" s="86" customFormat="1" ht="24.75" customHeight="1" x14ac:dyDescent="0.25">
      <c r="A14" s="512" t="s">
        <v>208</v>
      </c>
      <c r="B14" s="512"/>
      <c r="C14" s="513" t="s">
        <v>209</v>
      </c>
      <c r="D14" s="513" t="s">
        <v>210</v>
      </c>
      <c r="E14" s="513"/>
      <c r="F14" s="501"/>
      <c r="G14" s="103" t="s">
        <v>211</v>
      </c>
      <c r="H14" s="104">
        <v>0.11</v>
      </c>
      <c r="I14" s="502"/>
    </row>
    <row r="15" spans="1:17" s="86" customFormat="1" ht="9.75" customHeight="1" x14ac:dyDescent="0.25">
      <c r="A15" s="512"/>
      <c r="B15" s="512"/>
      <c r="C15" s="513"/>
      <c r="D15" s="513"/>
      <c r="E15" s="513"/>
      <c r="F15" s="501"/>
      <c r="G15" s="514" t="s">
        <v>212</v>
      </c>
      <c r="H15" s="514"/>
      <c r="I15" s="502"/>
    </row>
    <row r="16" spans="1:17" s="86" customFormat="1" ht="31.5" customHeight="1" x14ac:dyDescent="0.25">
      <c r="A16" s="512"/>
      <c r="B16" s="512"/>
      <c r="C16" s="513"/>
      <c r="D16" s="513"/>
      <c r="E16" s="513"/>
      <c r="F16" s="501"/>
      <c r="G16" s="105" t="s">
        <v>213</v>
      </c>
      <c r="H16" s="106">
        <f>E59</f>
        <v>0</v>
      </c>
      <c r="I16" s="502"/>
      <c r="Q16" s="107"/>
    </row>
    <row r="17" spans="1:18" s="91" customFormat="1" ht="18.75" x14ac:dyDescent="0.25">
      <c r="A17" s="515" t="s">
        <v>214</v>
      </c>
      <c r="B17" s="515"/>
      <c r="C17" s="515"/>
      <c r="D17" s="515"/>
      <c r="E17" s="515"/>
      <c r="F17" s="501"/>
      <c r="G17" s="108" t="s">
        <v>215</v>
      </c>
      <c r="H17" s="106">
        <f>E60</f>
        <v>400</v>
      </c>
      <c r="I17" s="502"/>
      <c r="P17" s="86"/>
    </row>
    <row r="18" spans="1:18" s="91" customFormat="1" ht="18.75" x14ac:dyDescent="0.25">
      <c r="A18" s="516" t="s">
        <v>216</v>
      </c>
      <c r="B18" s="516"/>
      <c r="C18" s="516"/>
      <c r="D18" s="516"/>
      <c r="E18" s="516"/>
      <c r="F18" s="501"/>
      <c r="G18" s="108" t="s">
        <v>217</v>
      </c>
      <c r="H18" s="106">
        <f>E109+E110+E111</f>
        <v>0</v>
      </c>
      <c r="I18" s="502"/>
    </row>
    <row r="19" spans="1:18" s="86" customFormat="1" ht="27.75" customHeight="1" x14ac:dyDescent="0.25">
      <c r="A19" s="517" t="s">
        <v>218</v>
      </c>
      <c r="B19" s="517"/>
      <c r="C19" s="517"/>
      <c r="D19" s="517"/>
      <c r="E19" s="109" t="s">
        <v>219</v>
      </c>
      <c r="F19" s="501"/>
      <c r="G19" s="110" t="s">
        <v>220</v>
      </c>
      <c r="H19" s="111">
        <f>SUM(H16:H18)</f>
        <v>400</v>
      </c>
      <c r="I19" s="502"/>
      <c r="J19" s="91"/>
      <c r="Q19" s="112"/>
    </row>
    <row r="20" spans="1:18" s="86" customFormat="1" ht="31.5" customHeight="1" x14ac:dyDescent="0.25">
      <c r="A20" s="92">
        <v>1</v>
      </c>
      <c r="B20" s="518" t="s">
        <v>221</v>
      </c>
      <c r="C20" s="518"/>
      <c r="D20" s="513" t="s">
        <v>222</v>
      </c>
      <c r="E20" s="513"/>
      <c r="F20" s="501"/>
      <c r="G20" s="108" t="s">
        <v>223</v>
      </c>
      <c r="H20" s="113" t="e">
        <f>E143</f>
        <v>#VALUE!</v>
      </c>
      <c r="I20" s="502"/>
      <c r="J20" s="114"/>
    </row>
    <row r="21" spans="1:18" s="86" customFormat="1" ht="31.5" customHeight="1" x14ac:dyDescent="0.25">
      <c r="A21" s="92">
        <v>2</v>
      </c>
      <c r="B21" s="518" t="s">
        <v>224</v>
      </c>
      <c r="C21" s="518"/>
      <c r="D21" s="513" t="s">
        <v>225</v>
      </c>
      <c r="E21" s="513"/>
      <c r="F21" s="501"/>
      <c r="G21" s="115" t="s">
        <v>226</v>
      </c>
      <c r="H21" s="116" t="e">
        <f>H20-H19</f>
        <v>#VALUE!</v>
      </c>
      <c r="I21" s="502"/>
      <c r="J21" s="114"/>
    </row>
    <row r="22" spans="1:18" s="86" customFormat="1" ht="31.5" customHeight="1" x14ac:dyDescent="0.25">
      <c r="A22" s="92">
        <v>3</v>
      </c>
      <c r="B22" s="518" t="s">
        <v>227</v>
      </c>
      <c r="C22" s="518"/>
      <c r="D22" s="519">
        <f>'Informações iniciais'!B11</f>
        <v>1569.9</v>
      </c>
      <c r="E22" s="519"/>
      <c r="F22" s="501"/>
      <c r="G22" s="117" t="s">
        <v>228</v>
      </c>
      <c r="H22" s="118" t="e">
        <f>H21*11%</f>
        <v>#VALUE!</v>
      </c>
      <c r="I22" s="502"/>
      <c r="J22" s="119"/>
    </row>
    <row r="23" spans="1:18" s="86" customFormat="1" ht="31.5" customHeight="1" x14ac:dyDescent="0.25">
      <c r="A23" s="92">
        <v>4</v>
      </c>
      <c r="B23" s="518" t="s">
        <v>229</v>
      </c>
      <c r="C23" s="518"/>
      <c r="D23" s="513" t="s">
        <v>230</v>
      </c>
      <c r="E23" s="513"/>
      <c r="F23" s="501"/>
      <c r="G23" s="103" t="s">
        <v>231</v>
      </c>
      <c r="H23" s="120"/>
      <c r="I23" s="502"/>
      <c r="J23" s="114"/>
    </row>
    <row r="24" spans="1:18" s="86" customFormat="1" ht="28.5" customHeight="1" x14ac:dyDescent="0.25">
      <c r="A24" s="92">
        <v>5</v>
      </c>
      <c r="B24" s="520" t="s">
        <v>232</v>
      </c>
      <c r="C24" s="520"/>
      <c r="D24" s="521"/>
      <c r="E24" s="521"/>
      <c r="F24" s="501"/>
      <c r="G24" s="121" t="s">
        <v>233</v>
      </c>
      <c r="H24" s="122">
        <v>1.2E-2</v>
      </c>
      <c r="I24" s="502"/>
      <c r="J24" s="114"/>
    </row>
    <row r="25" spans="1:18" s="85" customFormat="1" ht="18.75" x14ac:dyDescent="0.25">
      <c r="A25" s="522" t="s">
        <v>234</v>
      </c>
      <c r="B25" s="522"/>
      <c r="C25" s="522"/>
      <c r="D25" s="522"/>
      <c r="E25" s="123"/>
      <c r="F25" s="501"/>
      <c r="G25" s="108" t="s">
        <v>235</v>
      </c>
      <c r="H25" s="124">
        <v>4.8000000000000001E-2</v>
      </c>
      <c r="I25" s="502"/>
      <c r="J25" s="114"/>
    </row>
    <row r="26" spans="1:18" s="85" customFormat="1" ht="22.5" customHeight="1" x14ac:dyDescent="0.25">
      <c r="A26" s="125">
        <v>1</v>
      </c>
      <c r="B26" s="523" t="s">
        <v>236</v>
      </c>
      <c r="C26" s="523"/>
      <c r="D26" s="126" t="s">
        <v>237</v>
      </c>
      <c r="E26" s="109" t="s">
        <v>219</v>
      </c>
      <c r="F26" s="501"/>
      <c r="G26" s="108" t="s">
        <v>238</v>
      </c>
      <c r="H26" s="113" t="e">
        <f>H20</f>
        <v>#VALUE!</v>
      </c>
      <c r="I26" s="502"/>
      <c r="J26" s="114"/>
    </row>
    <row r="27" spans="1:18" s="86" customFormat="1" ht="23.25" x14ac:dyDescent="0.25">
      <c r="A27" s="52" t="s">
        <v>188</v>
      </c>
      <c r="B27" s="127" t="s">
        <v>239</v>
      </c>
      <c r="C27" s="524"/>
      <c r="D27" s="524"/>
      <c r="E27" s="128">
        <f>D22</f>
        <v>1569.9</v>
      </c>
      <c r="F27" s="84"/>
      <c r="G27" s="129" t="s">
        <v>240</v>
      </c>
      <c r="H27" s="118" t="e">
        <f>H26*H24</f>
        <v>#VALUE!</v>
      </c>
      <c r="I27" s="130" t="s">
        <v>241</v>
      </c>
      <c r="J27" s="91"/>
    </row>
    <row r="28" spans="1:18" s="86" customFormat="1" ht="23.25" x14ac:dyDescent="0.25">
      <c r="A28" s="52" t="s">
        <v>191</v>
      </c>
      <c r="B28" s="127" t="s">
        <v>242</v>
      </c>
      <c r="C28" s="525" t="s">
        <v>243</v>
      </c>
      <c r="D28" s="525"/>
      <c r="E28" s="131">
        <v>0</v>
      </c>
      <c r="F28" s="84"/>
      <c r="G28" s="103" t="s">
        <v>244</v>
      </c>
      <c r="H28" s="104">
        <v>0.01</v>
      </c>
      <c r="I28" s="130" t="s">
        <v>245</v>
      </c>
      <c r="J28" s="132"/>
      <c r="K28" s="132"/>
      <c r="L28" s="132"/>
    </row>
    <row r="29" spans="1:18" s="86" customFormat="1" ht="42.75" customHeight="1" x14ac:dyDescent="0.25">
      <c r="A29" s="52" t="s">
        <v>195</v>
      </c>
      <c r="B29" s="127" t="s">
        <v>246</v>
      </c>
      <c r="C29" s="526" t="s">
        <v>247</v>
      </c>
      <c r="D29" s="526"/>
      <c r="E29" s="133">
        <v>0</v>
      </c>
      <c r="F29" s="84"/>
      <c r="G29" s="115" t="s">
        <v>223</v>
      </c>
      <c r="H29" s="116" t="e">
        <f>H20</f>
        <v>#VALUE!</v>
      </c>
      <c r="I29" s="130" t="s">
        <v>245</v>
      </c>
      <c r="J29" s="132"/>
      <c r="K29" s="132"/>
      <c r="L29" s="132"/>
    </row>
    <row r="30" spans="1:18" s="86" customFormat="1" ht="76.5" customHeight="1" x14ac:dyDescent="0.25">
      <c r="A30" s="52" t="s">
        <v>199</v>
      </c>
      <c r="B30" s="127" t="s">
        <v>248</v>
      </c>
      <c r="C30" s="525" t="s">
        <v>249</v>
      </c>
      <c r="D30" s="525"/>
      <c r="E30" s="131">
        <v>0</v>
      </c>
      <c r="F30" s="134"/>
      <c r="G30" s="117" t="s">
        <v>228</v>
      </c>
      <c r="H30" s="118" t="e">
        <f>H29*H28</f>
        <v>#VALUE!</v>
      </c>
      <c r="I30" s="130" t="s">
        <v>245</v>
      </c>
      <c r="J30" s="132"/>
      <c r="K30" s="132"/>
      <c r="L30" s="132"/>
      <c r="R30" s="132"/>
    </row>
    <row r="31" spans="1:18" s="86" customFormat="1" ht="33" customHeight="1" x14ac:dyDescent="0.25">
      <c r="A31" s="52" t="s">
        <v>250</v>
      </c>
      <c r="B31" s="127"/>
      <c r="C31" s="527" t="s">
        <v>251</v>
      </c>
      <c r="D31" s="527"/>
      <c r="E31" s="131">
        <v>0</v>
      </c>
      <c r="F31" s="134"/>
      <c r="G31" s="103" t="s">
        <v>252</v>
      </c>
      <c r="H31" s="104">
        <v>0.03</v>
      </c>
      <c r="I31" s="130" t="s">
        <v>245</v>
      </c>
      <c r="J31" s="132"/>
      <c r="K31" s="132"/>
      <c r="L31" s="132"/>
      <c r="P31" s="136"/>
    </row>
    <row r="32" spans="1:18" s="86" customFormat="1" ht="51.75" customHeight="1" x14ac:dyDescent="0.25">
      <c r="A32" s="52" t="s">
        <v>253</v>
      </c>
      <c r="B32" s="81" t="s">
        <v>254</v>
      </c>
      <c r="C32" s="525" t="s">
        <v>255</v>
      </c>
      <c r="D32" s="525"/>
      <c r="E32" s="131">
        <v>0</v>
      </c>
      <c r="F32" s="134"/>
      <c r="G32" s="115" t="s">
        <v>223</v>
      </c>
      <c r="H32" s="116" t="e">
        <f>H20</f>
        <v>#VALUE!</v>
      </c>
      <c r="I32" s="130" t="s">
        <v>245</v>
      </c>
      <c r="K32" s="132"/>
      <c r="L32" s="132"/>
    </row>
    <row r="33" spans="1:17" s="86" customFormat="1" ht="55.5" customHeight="1" x14ac:dyDescent="0.25">
      <c r="A33" s="52" t="s">
        <v>256</v>
      </c>
      <c r="B33" s="137" t="s">
        <v>257</v>
      </c>
      <c r="C33" s="527" t="s">
        <v>258</v>
      </c>
      <c r="D33" s="527"/>
      <c r="E33" s="131">
        <f>'Informações iniciais'!D11</f>
        <v>235</v>
      </c>
      <c r="F33" s="138"/>
      <c r="G33" s="117" t="s">
        <v>228</v>
      </c>
      <c r="H33" s="118" t="e">
        <f>H32*H31</f>
        <v>#VALUE!</v>
      </c>
      <c r="I33" s="130" t="s">
        <v>245</v>
      </c>
      <c r="K33" s="132"/>
      <c r="L33" s="132"/>
    </row>
    <row r="34" spans="1:17" s="86" customFormat="1" ht="23.25" x14ac:dyDescent="0.25">
      <c r="A34" s="528" t="s">
        <v>259</v>
      </c>
      <c r="B34" s="528"/>
      <c r="C34" s="528"/>
      <c r="D34" s="528"/>
      <c r="E34" s="139">
        <f>SUM(E27:E33)</f>
        <v>1804.9</v>
      </c>
      <c r="F34" s="84"/>
      <c r="G34" s="103" t="s">
        <v>260</v>
      </c>
      <c r="H34" s="104">
        <v>6.4999999999999997E-3</v>
      </c>
      <c r="I34" s="130"/>
      <c r="K34" s="132"/>
      <c r="L34" s="132"/>
    </row>
    <row r="35" spans="1:17" s="142" customFormat="1" ht="25.5" customHeight="1" x14ac:dyDescent="0.25">
      <c r="A35" s="529" t="s">
        <v>261</v>
      </c>
      <c r="B35" s="529"/>
      <c r="C35" s="529"/>
      <c r="D35" s="529"/>
      <c r="E35" s="139">
        <f>SUM(E34:E34)</f>
        <v>1804.9</v>
      </c>
      <c r="F35" s="140">
        <f>SUM(E27:E33)-(E27*6%)</f>
        <v>1710.7060000000001</v>
      </c>
      <c r="G35" s="115" t="s">
        <v>223</v>
      </c>
      <c r="H35" s="116" t="e">
        <f>H20</f>
        <v>#VALUE!</v>
      </c>
      <c r="I35" s="141"/>
      <c r="K35" s="132"/>
      <c r="L35" s="132"/>
    </row>
    <row r="36" spans="1:17" s="85" customFormat="1" ht="23.25" x14ac:dyDescent="0.25">
      <c r="A36" s="522" t="s">
        <v>262</v>
      </c>
      <c r="B36" s="522"/>
      <c r="C36" s="522"/>
      <c r="D36" s="522"/>
      <c r="E36" s="123"/>
      <c r="F36" s="143"/>
      <c r="G36" s="117" t="s">
        <v>228</v>
      </c>
      <c r="H36" s="118" t="e">
        <f>H35*H34</f>
        <v>#VALUE!</v>
      </c>
      <c r="I36" s="130"/>
      <c r="K36" s="132"/>
      <c r="L36" s="132"/>
    </row>
    <row r="37" spans="1:17" s="85" customFormat="1" ht="23.25" x14ac:dyDescent="0.25">
      <c r="A37" s="144"/>
      <c r="B37" s="530" t="s">
        <v>263</v>
      </c>
      <c r="C37" s="530"/>
      <c r="D37" s="530"/>
      <c r="E37" s="530"/>
      <c r="F37" s="145"/>
      <c r="G37" s="103" t="s">
        <v>264</v>
      </c>
      <c r="H37" s="104">
        <f>D130</f>
        <v>0.05</v>
      </c>
      <c r="I37" s="130"/>
      <c r="J37" s="146"/>
      <c r="K37" s="132"/>
      <c r="L37" s="132"/>
    </row>
    <row r="38" spans="1:17" s="85" customFormat="1" ht="21" customHeight="1" x14ac:dyDescent="0.25">
      <c r="A38" s="147" t="s">
        <v>265</v>
      </c>
      <c r="B38" s="523" t="s">
        <v>266</v>
      </c>
      <c r="C38" s="523"/>
      <c r="D38" s="148" t="s">
        <v>237</v>
      </c>
      <c r="E38" s="109" t="s">
        <v>219</v>
      </c>
      <c r="F38" s="149"/>
      <c r="G38" s="115" t="s">
        <v>223</v>
      </c>
      <c r="H38" s="116" t="e">
        <f>H20</f>
        <v>#VALUE!</v>
      </c>
      <c r="I38" s="130"/>
      <c r="K38" s="132"/>
      <c r="L38" s="132"/>
      <c r="Q38" s="150"/>
    </row>
    <row r="39" spans="1:17" s="85" customFormat="1" ht="23.25" x14ac:dyDescent="0.25">
      <c r="A39" s="151" t="s">
        <v>188</v>
      </c>
      <c r="B39" s="152" t="s">
        <v>267</v>
      </c>
      <c r="C39" s="153"/>
      <c r="D39" s="154">
        <f>1/12</f>
        <v>8.3333333333333329E-2</v>
      </c>
      <c r="E39" s="139">
        <f>TRUNC($E$35*D39,2)</f>
        <v>150.4</v>
      </c>
      <c r="F39" s="140">
        <f>E39+(E39*$D$56)</f>
        <v>210.25920000000002</v>
      </c>
      <c r="G39" s="117" t="s">
        <v>228</v>
      </c>
      <c r="H39" s="118" t="e">
        <f>H38*H37</f>
        <v>#VALUE!</v>
      </c>
      <c r="I39" s="155" t="s">
        <v>245</v>
      </c>
      <c r="K39" s="132"/>
      <c r="L39" s="132"/>
    </row>
    <row r="40" spans="1:17" s="85" customFormat="1" ht="23.25" x14ac:dyDescent="0.25">
      <c r="A40" s="151" t="s">
        <v>191</v>
      </c>
      <c r="B40" s="152" t="s">
        <v>268</v>
      </c>
      <c r="C40" s="153"/>
      <c r="D40" s="154">
        <f>(((1+1/3)/12))</f>
        <v>0.1111111111111111</v>
      </c>
      <c r="E40" s="139">
        <f>TRUNC($E$35*D40,2)</f>
        <v>200.54</v>
      </c>
      <c r="F40" s="140">
        <f>E40+(E40*$D$56)</f>
        <v>280.35491999999999</v>
      </c>
      <c r="G40" s="156" t="s">
        <v>269</v>
      </c>
      <c r="H40" s="157" t="e">
        <f>H22+H27+H30+H33+H36+H39</f>
        <v>#VALUE!</v>
      </c>
      <c r="I40" s="130" t="s">
        <v>245</v>
      </c>
      <c r="J40" s="158"/>
      <c r="K40" s="132"/>
      <c r="L40" s="132"/>
    </row>
    <row r="41" spans="1:17" s="85" customFormat="1" ht="21" x14ac:dyDescent="0.25">
      <c r="A41" s="531" t="s">
        <v>259</v>
      </c>
      <c r="B41" s="531"/>
      <c r="C41" s="531"/>
      <c r="D41" s="159">
        <f>SUM(D39:D40)</f>
        <v>0.19444444444444442</v>
      </c>
      <c r="E41" s="139">
        <f>SUM(E39:E40)</f>
        <v>350.94</v>
      </c>
      <c r="F41" s="143"/>
      <c r="G41" s="142"/>
      <c r="H41" s="142"/>
      <c r="I41" s="130"/>
      <c r="K41" s="132"/>
      <c r="L41" s="132"/>
    </row>
    <row r="42" spans="1:17" s="142" customFormat="1" ht="25.5" customHeight="1" x14ac:dyDescent="0.25">
      <c r="A42" s="532" t="s">
        <v>270</v>
      </c>
      <c r="B42" s="532"/>
      <c r="C42" s="532"/>
      <c r="D42" s="532"/>
      <c r="E42" s="160">
        <f>SUM(E41:E41)</f>
        <v>350.94</v>
      </c>
      <c r="F42" s="161"/>
      <c r="G42" s="162" t="s">
        <v>271</v>
      </c>
      <c r="H42" s="163"/>
      <c r="I42" s="141"/>
      <c r="K42" s="132"/>
      <c r="L42" s="132"/>
    </row>
    <row r="43" spans="1:17" s="142" customFormat="1" ht="25.5" customHeight="1" x14ac:dyDescent="0.25">
      <c r="A43" s="533" t="s">
        <v>272</v>
      </c>
      <c r="B43" s="533"/>
      <c r="C43" s="533"/>
      <c r="D43" s="164" t="s">
        <v>273</v>
      </c>
      <c r="E43" s="165">
        <f>E35</f>
        <v>1804.9</v>
      </c>
      <c r="F43" s="161"/>
      <c r="G43" s="166" t="s">
        <v>274</v>
      </c>
      <c r="H43" s="167"/>
      <c r="I43" s="141"/>
      <c r="K43" s="132"/>
      <c r="L43" s="132"/>
    </row>
    <row r="44" spans="1:17" s="85" customFormat="1" ht="22.5" customHeight="1" x14ac:dyDescent="0.25">
      <c r="A44" s="533"/>
      <c r="B44" s="533"/>
      <c r="C44" s="533"/>
      <c r="D44" s="164" t="s">
        <v>275</v>
      </c>
      <c r="E44" s="168">
        <f>E42</f>
        <v>350.94</v>
      </c>
      <c r="F44" s="143"/>
      <c r="G44" s="169" t="e">
        <f>H10+H40</f>
        <v>#VALUE!</v>
      </c>
      <c r="H44" s="170"/>
      <c r="I44" s="130"/>
    </row>
    <row r="45" spans="1:17" s="85" customFormat="1" ht="22.5" customHeight="1" x14ac:dyDescent="0.25">
      <c r="A45" s="533"/>
      <c r="B45" s="533"/>
      <c r="C45" s="533"/>
      <c r="D45" s="171" t="s">
        <v>259</v>
      </c>
      <c r="E45" s="168">
        <f>SUM(E43:E44)</f>
        <v>2155.84</v>
      </c>
      <c r="F45" s="143"/>
      <c r="H45" s="172"/>
      <c r="I45" s="130"/>
    </row>
    <row r="46" spans="1:17" s="85" customFormat="1" ht="43.5" customHeight="1" x14ac:dyDescent="0.25">
      <c r="A46" s="173"/>
      <c r="B46" s="534" t="s">
        <v>276</v>
      </c>
      <c r="C46" s="534"/>
      <c r="D46" s="534"/>
      <c r="E46" s="174"/>
      <c r="F46" s="143"/>
      <c r="H46" s="172"/>
      <c r="I46" s="130"/>
      <c r="L46" s="175"/>
      <c r="N46" s="176"/>
      <c r="P46" s="177"/>
    </row>
    <row r="47" spans="1:17" s="85" customFormat="1" ht="23.25" customHeight="1" x14ac:dyDescent="0.25">
      <c r="A47" s="125" t="s">
        <v>277</v>
      </c>
      <c r="B47" s="523" t="s">
        <v>278</v>
      </c>
      <c r="C47" s="523"/>
      <c r="D47" s="148" t="s">
        <v>279</v>
      </c>
      <c r="E47" s="109" t="s">
        <v>219</v>
      </c>
      <c r="F47" s="143"/>
      <c r="H47" s="172"/>
      <c r="I47" s="130"/>
      <c r="L47" s="175"/>
      <c r="N47" s="176"/>
      <c r="P47" s="177"/>
    </row>
    <row r="48" spans="1:17" s="85" customFormat="1" ht="23.25" x14ac:dyDescent="0.25">
      <c r="A48" s="178" t="s">
        <v>188</v>
      </c>
      <c r="B48" s="535" t="s">
        <v>211</v>
      </c>
      <c r="C48" s="535"/>
      <c r="D48" s="179">
        <v>0.2</v>
      </c>
      <c r="E48" s="139">
        <f t="shared" ref="E48:E55" si="0">TRUNC($E$45*D48,2)</f>
        <v>431.16</v>
      </c>
      <c r="F48" s="180" t="s">
        <v>280</v>
      </c>
      <c r="H48" s="172"/>
      <c r="I48" s="155" t="s">
        <v>245</v>
      </c>
      <c r="L48" s="175"/>
      <c r="N48" s="176"/>
      <c r="P48" s="177"/>
    </row>
    <row r="49" spans="1:16" s="85" customFormat="1" ht="23.25" x14ac:dyDescent="0.25">
      <c r="A49" s="178" t="s">
        <v>191</v>
      </c>
      <c r="B49" s="535" t="s">
        <v>281</v>
      </c>
      <c r="C49" s="535"/>
      <c r="D49" s="179">
        <v>2.5000000000000001E-2</v>
      </c>
      <c r="E49" s="139">
        <f t="shared" si="0"/>
        <v>53.89</v>
      </c>
      <c r="F49" s="140">
        <f>$E$35*D49</f>
        <v>45.122500000000002</v>
      </c>
      <c r="H49" s="172"/>
      <c r="I49" s="155" t="s">
        <v>245</v>
      </c>
      <c r="L49" s="181"/>
      <c r="N49" s="182"/>
      <c r="O49" s="183"/>
      <c r="P49" s="146"/>
    </row>
    <row r="50" spans="1:16" s="85" customFormat="1" ht="23.25" x14ac:dyDescent="0.25">
      <c r="A50" s="178" t="s">
        <v>195</v>
      </c>
      <c r="B50" s="536" t="s">
        <v>282</v>
      </c>
      <c r="C50" s="536"/>
      <c r="D50" s="184">
        <f>3%*2</f>
        <v>0.06</v>
      </c>
      <c r="E50" s="139">
        <f t="shared" si="0"/>
        <v>129.35</v>
      </c>
      <c r="F50" s="180" t="s">
        <v>280</v>
      </c>
      <c r="G50" s="537" t="s">
        <v>283</v>
      </c>
      <c r="H50" s="537"/>
      <c r="I50" s="155" t="s">
        <v>245</v>
      </c>
      <c r="L50" s="175"/>
    </row>
    <row r="51" spans="1:16" s="85" customFormat="1" ht="23.25" x14ac:dyDescent="0.25">
      <c r="A51" s="178" t="s">
        <v>199</v>
      </c>
      <c r="B51" s="535" t="s">
        <v>284</v>
      </c>
      <c r="C51" s="535"/>
      <c r="D51" s="179">
        <v>1.4999999999999999E-2</v>
      </c>
      <c r="E51" s="139">
        <f t="shared" si="0"/>
        <v>32.33</v>
      </c>
      <c r="F51" s="140">
        <f>$E$35*D51</f>
        <v>27.073499999999999</v>
      </c>
      <c r="G51" s="538" t="s">
        <v>285</v>
      </c>
      <c r="H51" s="538"/>
      <c r="I51" s="155" t="s">
        <v>245</v>
      </c>
      <c r="L51" s="175"/>
      <c r="N51" s="176"/>
      <c r="P51" s="177"/>
    </row>
    <row r="52" spans="1:16" s="85" customFormat="1" ht="21" x14ac:dyDescent="0.25">
      <c r="A52" s="178" t="s">
        <v>250</v>
      </c>
      <c r="B52" s="535" t="s">
        <v>286</v>
      </c>
      <c r="C52" s="535"/>
      <c r="D52" s="179">
        <v>0.01</v>
      </c>
      <c r="E52" s="139">
        <f t="shared" si="0"/>
        <v>21.55</v>
      </c>
      <c r="F52" s="140">
        <f>$E$35*D52</f>
        <v>18.049000000000003</v>
      </c>
      <c r="G52" s="185" t="s">
        <v>287</v>
      </c>
      <c r="H52" s="186">
        <v>1</v>
      </c>
      <c r="I52" s="155" t="s">
        <v>245</v>
      </c>
      <c r="L52" s="175"/>
      <c r="N52" s="187"/>
      <c r="P52" s="188"/>
    </row>
    <row r="53" spans="1:16" s="85" customFormat="1" ht="21" x14ac:dyDescent="0.25">
      <c r="A53" s="178" t="s">
        <v>253</v>
      </c>
      <c r="B53" s="539" t="s">
        <v>288</v>
      </c>
      <c r="C53" s="539"/>
      <c r="D53" s="179">
        <v>6.0000000000000001E-3</v>
      </c>
      <c r="E53" s="139">
        <f t="shared" si="0"/>
        <v>12.93</v>
      </c>
      <c r="F53" s="140">
        <f>$E$35*D53</f>
        <v>10.829400000000001</v>
      </c>
      <c r="G53" s="540" t="s">
        <v>289</v>
      </c>
      <c r="H53" s="541" t="e">
        <f>G44</f>
        <v>#VALUE!</v>
      </c>
      <c r="I53" s="155" t="s">
        <v>245</v>
      </c>
      <c r="L53" s="175"/>
    </row>
    <row r="54" spans="1:16" s="85" customFormat="1" ht="21" x14ac:dyDescent="0.25">
      <c r="A54" s="178" t="s">
        <v>256</v>
      </c>
      <c r="B54" s="535" t="s">
        <v>290</v>
      </c>
      <c r="C54" s="535"/>
      <c r="D54" s="179">
        <v>2E-3</v>
      </c>
      <c r="E54" s="139">
        <f t="shared" si="0"/>
        <v>4.3099999999999996</v>
      </c>
      <c r="F54" s="140">
        <f>$E$35*D54</f>
        <v>3.6098000000000003</v>
      </c>
      <c r="G54" s="540"/>
      <c r="H54" s="541"/>
      <c r="I54" s="155" t="s">
        <v>245</v>
      </c>
      <c r="L54" s="175"/>
    </row>
    <row r="55" spans="1:16" s="85" customFormat="1" ht="21" x14ac:dyDescent="0.25">
      <c r="A55" s="178" t="s">
        <v>291</v>
      </c>
      <c r="B55" s="535" t="s">
        <v>292</v>
      </c>
      <c r="C55" s="535"/>
      <c r="D55" s="179">
        <v>0.08</v>
      </c>
      <c r="E55" s="139">
        <f t="shared" si="0"/>
        <v>172.46</v>
      </c>
      <c r="F55" s="140">
        <f>$E$35*D55</f>
        <v>144.39200000000002</v>
      </c>
      <c r="G55" s="540"/>
      <c r="H55" s="541"/>
      <c r="I55" s="155" t="s">
        <v>245</v>
      </c>
      <c r="L55" s="175"/>
    </row>
    <row r="56" spans="1:16" s="85" customFormat="1" ht="21" customHeight="1" x14ac:dyDescent="0.25">
      <c r="A56" s="542" t="s">
        <v>259</v>
      </c>
      <c r="B56" s="542"/>
      <c r="C56" s="542"/>
      <c r="D56" s="190">
        <f>SUM(D48:D55)</f>
        <v>0.39800000000000008</v>
      </c>
      <c r="E56" s="191">
        <f>SUM(E48:E55)</f>
        <v>857.9799999999999</v>
      </c>
      <c r="F56" s="143"/>
      <c r="G56" s="192" t="s">
        <v>293</v>
      </c>
      <c r="H56" s="189" t="e">
        <f>E143</f>
        <v>#VALUE!</v>
      </c>
      <c r="I56" s="130"/>
    </row>
    <row r="57" spans="1:16" s="85" customFormat="1" ht="21" x14ac:dyDescent="0.25">
      <c r="A57" s="144"/>
      <c r="B57" s="530" t="s">
        <v>294</v>
      </c>
      <c r="C57" s="530"/>
      <c r="D57" s="530"/>
      <c r="E57" s="530"/>
      <c r="F57" s="143"/>
      <c r="G57" s="193" t="s">
        <v>295</v>
      </c>
      <c r="H57" s="194" t="e">
        <f>G44</f>
        <v>#VALUE!</v>
      </c>
      <c r="I57" s="130"/>
      <c r="K57" s="132"/>
      <c r="L57" s="132"/>
    </row>
    <row r="58" spans="1:16" s="86" customFormat="1" ht="23.25" customHeight="1" x14ac:dyDescent="0.25">
      <c r="A58" s="125" t="s">
        <v>296</v>
      </c>
      <c r="B58" s="523" t="s">
        <v>297</v>
      </c>
      <c r="C58" s="523"/>
      <c r="D58" s="148" t="s">
        <v>237</v>
      </c>
      <c r="E58" s="109" t="s">
        <v>219</v>
      </c>
      <c r="F58" s="143"/>
      <c r="G58" s="195" t="s">
        <v>298</v>
      </c>
      <c r="H58" s="196" t="e">
        <f>H56-H57</f>
        <v>#VALUE!</v>
      </c>
      <c r="I58" s="130"/>
      <c r="L58" s="132"/>
    </row>
    <row r="59" spans="1:16" s="86" customFormat="1" ht="21" customHeight="1" x14ac:dyDescent="0.25">
      <c r="A59" s="178" t="s">
        <v>188</v>
      </c>
      <c r="B59" s="543" t="s">
        <v>299</v>
      </c>
      <c r="C59" s="543"/>
      <c r="D59" s="197" t="s">
        <v>300</v>
      </c>
      <c r="E59" s="198"/>
      <c r="F59" s="140">
        <f t="shared" ref="F59:F65" si="1">+E59</f>
        <v>0</v>
      </c>
      <c r="G59" s="85"/>
      <c r="H59" s="85"/>
      <c r="I59" s="130" t="s">
        <v>301</v>
      </c>
      <c r="J59" s="86">
        <f>$E$59*2</f>
        <v>0</v>
      </c>
      <c r="L59" s="132"/>
      <c r="O59" s="132"/>
    </row>
    <row r="60" spans="1:16" s="86" customFormat="1" ht="23.25" customHeight="1" x14ac:dyDescent="0.25">
      <c r="A60" s="178" t="s">
        <v>191</v>
      </c>
      <c r="B60" s="543" t="s">
        <v>302</v>
      </c>
      <c r="C60" s="543"/>
      <c r="D60" s="197" t="s">
        <v>300</v>
      </c>
      <c r="E60" s="199">
        <f>'Informações iniciais'!C19</f>
        <v>400</v>
      </c>
      <c r="F60" s="140">
        <f t="shared" si="1"/>
        <v>400</v>
      </c>
      <c r="G60" s="85"/>
      <c r="H60" s="175"/>
      <c r="I60" s="130" t="s">
        <v>241</v>
      </c>
      <c r="J60" s="86">
        <f>E60*2</f>
        <v>800</v>
      </c>
      <c r="L60" s="200"/>
      <c r="O60" s="132"/>
    </row>
    <row r="61" spans="1:16" s="86" customFormat="1" ht="19.7" customHeight="1" x14ac:dyDescent="0.25">
      <c r="A61" s="178" t="s">
        <v>195</v>
      </c>
      <c r="B61" s="543" t="s">
        <v>303</v>
      </c>
      <c r="C61" s="543"/>
      <c r="D61" s="135"/>
      <c r="E61" s="139"/>
      <c r="F61" s="140">
        <f t="shared" si="1"/>
        <v>0</v>
      </c>
      <c r="G61" s="544" t="s">
        <v>304</v>
      </c>
      <c r="H61" s="544"/>
      <c r="I61" s="130" t="s">
        <v>241</v>
      </c>
      <c r="J61" s="86">
        <f>E61*2</f>
        <v>0</v>
      </c>
      <c r="K61" s="107"/>
      <c r="L61" s="132"/>
      <c r="O61" s="132"/>
    </row>
    <row r="62" spans="1:16" s="86" customFormat="1" ht="21" customHeight="1" x14ac:dyDescent="0.25">
      <c r="A62" s="178" t="s">
        <v>199</v>
      </c>
      <c r="B62" s="543" t="s">
        <v>40</v>
      </c>
      <c r="C62" s="543"/>
      <c r="D62" s="135"/>
      <c r="E62" s="139" t="e">
        <f>'Seguro de Vida'!H13</f>
        <v>#VALUE!</v>
      </c>
      <c r="F62" s="140" t="e">
        <f t="shared" si="1"/>
        <v>#VALUE!</v>
      </c>
      <c r="G62" s="544"/>
      <c r="H62" s="544"/>
      <c r="I62" s="130" t="s">
        <v>241</v>
      </c>
      <c r="J62" s="86" t="e">
        <f>E62*2</f>
        <v>#VALUE!</v>
      </c>
      <c r="O62" s="132"/>
    </row>
    <row r="63" spans="1:16" s="86" customFormat="1" ht="27" customHeight="1" x14ac:dyDescent="0.25">
      <c r="A63" s="178" t="s">
        <v>250</v>
      </c>
      <c r="B63" s="543" t="s">
        <v>21</v>
      </c>
      <c r="C63" s="543"/>
      <c r="D63" s="201"/>
      <c r="E63" s="139">
        <f>'Informações iniciais'!C21</f>
        <v>5</v>
      </c>
      <c r="F63" s="140">
        <f t="shared" si="1"/>
        <v>5</v>
      </c>
      <c r="G63" s="544"/>
      <c r="H63" s="544"/>
      <c r="I63" s="130" t="s">
        <v>241</v>
      </c>
      <c r="O63" s="132"/>
    </row>
    <row r="64" spans="1:16" s="86" customFormat="1" ht="21" customHeight="1" x14ac:dyDescent="0.25">
      <c r="A64" s="178" t="s">
        <v>253</v>
      </c>
      <c r="B64" s="543" t="s">
        <v>305</v>
      </c>
      <c r="C64" s="543"/>
      <c r="D64" s="135"/>
      <c r="E64" s="139">
        <f>'Informações iniciais'!C22</f>
        <v>20</v>
      </c>
      <c r="F64" s="140">
        <f t="shared" si="1"/>
        <v>20</v>
      </c>
      <c r="G64" s="544"/>
      <c r="H64" s="544"/>
      <c r="I64" s="130" t="s">
        <v>241</v>
      </c>
    </row>
    <row r="65" spans="1:18" s="86" customFormat="1" ht="21" customHeight="1" x14ac:dyDescent="0.25">
      <c r="A65" s="178" t="s">
        <v>256</v>
      </c>
      <c r="B65" s="545" t="s">
        <v>487</v>
      </c>
      <c r="C65" s="546"/>
      <c r="D65" s="82"/>
      <c r="E65" s="139">
        <v>40</v>
      </c>
      <c r="F65" s="140">
        <f t="shared" si="1"/>
        <v>40</v>
      </c>
      <c r="G65" s="544"/>
      <c r="H65" s="544"/>
      <c r="I65" s="130" t="s">
        <v>241</v>
      </c>
    </row>
    <row r="66" spans="1:18" s="142" customFormat="1" ht="21" customHeight="1" x14ac:dyDescent="0.25">
      <c r="A66" s="531" t="s">
        <v>306</v>
      </c>
      <c r="B66" s="531"/>
      <c r="C66" s="531"/>
      <c r="D66" s="531"/>
      <c r="E66" s="191" t="e">
        <f>SUM(E59:E65)</f>
        <v>#VALUE!</v>
      </c>
      <c r="F66" s="143"/>
      <c r="G66" s="544"/>
      <c r="H66" s="544"/>
      <c r="I66" s="130"/>
    </row>
    <row r="67" spans="1:18" s="142" customFormat="1" ht="20.25" customHeight="1" x14ac:dyDescent="0.25">
      <c r="A67" s="547" t="s">
        <v>307</v>
      </c>
      <c r="B67" s="547"/>
      <c r="C67" s="547"/>
      <c r="D67" s="547"/>
      <c r="E67" s="547"/>
      <c r="F67" s="143"/>
      <c r="G67" s="544"/>
      <c r="H67" s="544"/>
      <c r="I67" s="130"/>
    </row>
    <row r="68" spans="1:18" s="142" customFormat="1" ht="21" customHeight="1" x14ac:dyDescent="0.25">
      <c r="A68" s="202">
        <v>2</v>
      </c>
      <c r="B68" s="548" t="s">
        <v>308</v>
      </c>
      <c r="C68" s="548"/>
      <c r="D68" s="548"/>
      <c r="E68" s="203" t="s">
        <v>219</v>
      </c>
      <c r="F68" s="143"/>
      <c r="G68" s="544"/>
      <c r="H68" s="544"/>
      <c r="I68" s="130"/>
    </row>
    <row r="69" spans="1:18" s="142" customFormat="1" ht="45" customHeight="1" x14ac:dyDescent="0.25">
      <c r="A69" s="204" t="s">
        <v>265</v>
      </c>
      <c r="B69" s="205" t="s">
        <v>266</v>
      </c>
      <c r="C69" s="206"/>
      <c r="D69" s="207"/>
      <c r="E69" s="208">
        <f>E42</f>
        <v>350.94</v>
      </c>
      <c r="F69" s="143"/>
      <c r="G69" s="544"/>
      <c r="H69" s="544"/>
      <c r="I69" s="130"/>
    </row>
    <row r="70" spans="1:18" s="142" customFormat="1" ht="36" customHeight="1" x14ac:dyDescent="0.25">
      <c r="A70" s="204" t="s">
        <v>277</v>
      </c>
      <c r="B70" s="205" t="s">
        <v>278</v>
      </c>
      <c r="C70" s="206"/>
      <c r="D70" s="207"/>
      <c r="E70" s="208">
        <f>E56</f>
        <v>857.9799999999999</v>
      </c>
      <c r="F70" s="143"/>
      <c r="G70" s="544"/>
      <c r="H70" s="544"/>
      <c r="I70" s="130"/>
    </row>
    <row r="71" spans="1:18" s="142" customFormat="1" ht="28.5" customHeight="1" x14ac:dyDescent="0.25">
      <c r="A71" s="204" t="s">
        <v>296</v>
      </c>
      <c r="B71" s="205" t="s">
        <v>297</v>
      </c>
      <c r="C71" s="206"/>
      <c r="D71" s="207"/>
      <c r="E71" s="208" t="e">
        <f>E66</f>
        <v>#VALUE!</v>
      </c>
      <c r="F71" s="143"/>
      <c r="G71" s="85"/>
      <c r="H71" s="85"/>
      <c r="I71" s="130"/>
    </row>
    <row r="72" spans="1:18" s="142" customFormat="1" ht="21" x14ac:dyDescent="0.25">
      <c r="A72" s="209"/>
      <c r="B72" s="210"/>
      <c r="C72" s="210"/>
      <c r="D72" s="211" t="s">
        <v>259</v>
      </c>
      <c r="E72" s="212" t="e">
        <f>SUM(E69:E71)</f>
        <v>#VALUE!</v>
      </c>
      <c r="F72" s="143"/>
      <c r="G72" s="85"/>
      <c r="H72" s="85"/>
      <c r="I72" s="130"/>
    </row>
    <row r="73" spans="1:18" s="85" customFormat="1" ht="21" x14ac:dyDescent="0.25">
      <c r="A73" s="522" t="s">
        <v>309</v>
      </c>
      <c r="B73" s="522"/>
      <c r="C73" s="522"/>
      <c r="D73" s="522"/>
      <c r="E73" s="522"/>
      <c r="F73" s="143"/>
      <c r="G73" s="146"/>
      <c r="I73" s="130"/>
      <c r="J73" s="146"/>
      <c r="L73" s="213"/>
      <c r="R73" s="214"/>
    </row>
    <row r="74" spans="1:18" s="85" customFormat="1" ht="21" customHeight="1" x14ac:dyDescent="0.25">
      <c r="A74" s="125">
        <v>3</v>
      </c>
      <c r="B74" s="517" t="s">
        <v>310</v>
      </c>
      <c r="C74" s="517"/>
      <c r="D74" s="517"/>
      <c r="E74" s="215" t="s">
        <v>219</v>
      </c>
      <c r="F74" s="143"/>
      <c r="G74" s="146"/>
      <c r="I74" s="130"/>
      <c r="R74" s="216"/>
    </row>
    <row r="75" spans="1:18" s="85" customFormat="1" ht="26.25" customHeight="1" x14ac:dyDescent="0.25">
      <c r="A75" s="217" t="s">
        <v>188</v>
      </c>
      <c r="B75" s="549" t="s">
        <v>311</v>
      </c>
      <c r="C75" s="549"/>
      <c r="D75" s="201">
        <f>((1/12)*0.05)</f>
        <v>4.1666666666666666E-3</v>
      </c>
      <c r="E75" s="128">
        <f>TRUNC(+$E$35*D75,2)</f>
        <v>7.52</v>
      </c>
      <c r="F75" s="143"/>
      <c r="G75" s="146"/>
      <c r="I75" s="130" t="s">
        <v>245</v>
      </c>
      <c r="L75" s="218"/>
    </row>
    <row r="76" spans="1:18" s="85" customFormat="1" ht="38.25" customHeight="1" x14ac:dyDescent="0.25">
      <c r="A76" s="217" t="s">
        <v>191</v>
      </c>
      <c r="B76" s="549" t="s">
        <v>312</v>
      </c>
      <c r="C76" s="549"/>
      <c r="D76" s="201">
        <f>+D55</f>
        <v>0.08</v>
      </c>
      <c r="E76" s="128">
        <f>TRUNC(+E75*D76,2)</f>
        <v>0.6</v>
      </c>
      <c r="F76" s="219"/>
      <c r="G76" s="146"/>
      <c r="I76" s="130" t="s">
        <v>245</v>
      </c>
    </row>
    <row r="77" spans="1:18" s="85" customFormat="1" ht="42.75" customHeight="1" x14ac:dyDescent="0.25">
      <c r="A77" s="220" t="s">
        <v>195</v>
      </c>
      <c r="B77" s="549" t="s">
        <v>313</v>
      </c>
      <c r="C77" s="549"/>
      <c r="D77" s="201">
        <f>(0.08*0.4*0.05)</f>
        <v>1.6000000000000001E-3</v>
      </c>
      <c r="E77" s="128">
        <f>ROUND(+$E$35*D77,2)</f>
        <v>2.89</v>
      </c>
      <c r="F77" s="221">
        <f>$E$35*D77</f>
        <v>2.8878400000000002</v>
      </c>
      <c r="G77" s="146"/>
      <c r="I77" s="130" t="s">
        <v>245</v>
      </c>
    </row>
    <row r="78" spans="1:18" s="85" customFormat="1" ht="31.5" customHeight="1" x14ac:dyDescent="0.25">
      <c r="A78" s="217" t="s">
        <v>199</v>
      </c>
      <c r="B78" s="550" t="s">
        <v>314</v>
      </c>
      <c r="C78" s="550"/>
      <c r="D78" s="201">
        <f>((7/30)/12)*0.95</f>
        <v>1.8472222222222223E-2</v>
      </c>
      <c r="E78" s="128">
        <f>TRUNC(+D78*$E$35,2)</f>
        <v>33.340000000000003</v>
      </c>
      <c r="F78" s="219"/>
      <c r="G78" s="146"/>
      <c r="I78" s="222" t="s">
        <v>315</v>
      </c>
      <c r="P78" s="146"/>
    </row>
    <row r="79" spans="1:18" s="85" customFormat="1" ht="46.5" customHeight="1" x14ac:dyDescent="0.25">
      <c r="A79" s="217" t="s">
        <v>250</v>
      </c>
      <c r="B79" s="551" t="s">
        <v>316</v>
      </c>
      <c r="C79" s="551"/>
      <c r="D79" s="201">
        <f>+D56</f>
        <v>0.39800000000000008</v>
      </c>
      <c r="E79" s="128">
        <f>TRUNC(+E78*D79,2)</f>
        <v>13.26</v>
      </c>
      <c r="F79" s="143"/>
      <c r="G79" s="146"/>
      <c r="H79" s="223"/>
      <c r="I79" s="130" t="s">
        <v>317</v>
      </c>
      <c r="K79" s="224"/>
      <c r="M79" s="216">
        <f>(7/30/12)/30*3</f>
        <v>1.9444444444444444E-3</v>
      </c>
    </row>
    <row r="80" spans="1:18" s="85" customFormat="1" ht="53.25" customHeight="1" x14ac:dyDescent="0.25">
      <c r="A80" s="220" t="s">
        <v>253</v>
      </c>
      <c r="B80" s="552" t="s">
        <v>318</v>
      </c>
      <c r="C80" s="552"/>
      <c r="D80" s="201">
        <f>(0.08*0.4)*0.95</f>
        <v>3.04E-2</v>
      </c>
      <c r="E80" s="139">
        <f>TRUNC(+E35*D80,2)</f>
        <v>54.86</v>
      </c>
      <c r="F80" s="140">
        <f>$E$35*D80</f>
        <v>54.868960000000001</v>
      </c>
      <c r="G80" s="146"/>
      <c r="I80" s="130" t="s">
        <v>245</v>
      </c>
      <c r="J80" s="187"/>
      <c r="K80" s="225"/>
      <c r="M80" s="85">
        <f>L79*M79</f>
        <v>0</v>
      </c>
    </row>
    <row r="81" spans="1:14" s="85" customFormat="1" ht="21" customHeight="1" x14ac:dyDescent="0.25">
      <c r="A81" s="553" t="s">
        <v>259</v>
      </c>
      <c r="B81" s="553"/>
      <c r="C81" s="553"/>
      <c r="D81" s="553"/>
      <c r="E81" s="226">
        <f>SUM(E75:E80)</f>
        <v>112.47</v>
      </c>
      <c r="F81" s="143"/>
      <c r="I81" s="130"/>
      <c r="M81" s="85">
        <f>M80*12</f>
        <v>0</v>
      </c>
    </row>
    <row r="82" spans="1:14" s="85" customFormat="1" ht="22.5" customHeight="1" x14ac:dyDescent="0.25">
      <c r="A82" s="554" t="s">
        <v>319</v>
      </c>
      <c r="B82" s="554"/>
      <c r="C82" s="554"/>
      <c r="D82" s="164" t="s">
        <v>273</v>
      </c>
      <c r="E82" s="227">
        <f>E35</f>
        <v>1804.9</v>
      </c>
      <c r="F82" s="143"/>
      <c r="I82" s="130"/>
      <c r="M82" s="85">
        <f>L79*M79</f>
        <v>0</v>
      </c>
    </row>
    <row r="83" spans="1:14" s="85" customFormat="1" ht="22.5" customHeight="1" x14ac:dyDescent="0.25">
      <c r="A83" s="554"/>
      <c r="B83" s="554"/>
      <c r="C83" s="554"/>
      <c r="D83" s="164" t="s">
        <v>320</v>
      </c>
      <c r="E83" s="227" t="e">
        <f>E72</f>
        <v>#VALUE!</v>
      </c>
      <c r="F83" s="143"/>
      <c r="I83" s="130"/>
      <c r="K83" s="158"/>
      <c r="M83" s="85">
        <f>M82*12</f>
        <v>0</v>
      </c>
    </row>
    <row r="84" spans="1:14" s="85" customFormat="1" ht="22.5" customHeight="1" x14ac:dyDescent="0.25">
      <c r="A84" s="554"/>
      <c r="B84" s="554"/>
      <c r="C84" s="554"/>
      <c r="D84" s="164" t="s">
        <v>321</v>
      </c>
      <c r="E84" s="227">
        <f>E81</f>
        <v>112.47</v>
      </c>
      <c r="F84" s="143"/>
      <c r="I84" s="130"/>
      <c r="L84" s="85">
        <f>L81</f>
        <v>0</v>
      </c>
      <c r="M84" s="150">
        <v>1</v>
      </c>
    </row>
    <row r="85" spans="1:14" s="85" customFormat="1" ht="23.25" customHeight="1" x14ac:dyDescent="0.25">
      <c r="A85" s="554"/>
      <c r="B85" s="554"/>
      <c r="C85" s="554"/>
      <c r="D85" s="228" t="s">
        <v>306</v>
      </c>
      <c r="E85" s="227" t="e">
        <f>SUM(E82:E84)</f>
        <v>#VALUE!</v>
      </c>
      <c r="F85" s="143"/>
      <c r="I85" s="130"/>
      <c r="L85" s="85">
        <f>M83</f>
        <v>0</v>
      </c>
      <c r="M85" s="225" t="e">
        <f>L85*M84/L84</f>
        <v>#DIV/0!</v>
      </c>
    </row>
    <row r="86" spans="1:14" s="85" customFormat="1" ht="23.25" customHeight="1" x14ac:dyDescent="0.25">
      <c r="A86" s="522" t="s">
        <v>322</v>
      </c>
      <c r="B86" s="522"/>
      <c r="C86" s="522"/>
      <c r="D86" s="522"/>
      <c r="E86" s="148" t="s">
        <v>237</v>
      </c>
      <c r="F86" s="143"/>
      <c r="H86" s="224"/>
      <c r="I86" s="130"/>
    </row>
    <row r="87" spans="1:14" s="85" customFormat="1" ht="23.25" customHeight="1" x14ac:dyDescent="0.25">
      <c r="A87" s="555" t="s">
        <v>323</v>
      </c>
      <c r="B87" s="555"/>
      <c r="C87" s="555"/>
      <c r="D87" s="555"/>
      <c r="E87" s="555"/>
      <c r="F87" s="143"/>
      <c r="G87" s="187"/>
      <c r="I87" s="130"/>
    </row>
    <row r="88" spans="1:14" s="85" customFormat="1" ht="23.25" customHeight="1" x14ac:dyDescent="0.25">
      <c r="A88" s="125" t="s">
        <v>324</v>
      </c>
      <c r="B88" s="229" t="s">
        <v>325</v>
      </c>
      <c r="C88" s="230"/>
      <c r="D88" s="148" t="s">
        <v>326</v>
      </c>
      <c r="E88" s="109" t="s">
        <v>219</v>
      </c>
      <c r="F88" s="143"/>
      <c r="I88" s="130"/>
    </row>
    <row r="89" spans="1:14" s="85" customFormat="1" ht="32.25" customHeight="1" x14ac:dyDescent="0.25">
      <c r="A89" s="231" t="s">
        <v>188</v>
      </c>
      <c r="B89" s="556" t="s">
        <v>327</v>
      </c>
      <c r="C89" s="556"/>
      <c r="D89" s="201"/>
      <c r="E89" s="128"/>
      <c r="F89" s="161"/>
      <c r="I89" s="155" t="s">
        <v>245</v>
      </c>
      <c r="L89" s="188"/>
      <c r="M89" s="150"/>
    </row>
    <row r="90" spans="1:14" s="85" customFormat="1" ht="23.25" customHeight="1" x14ac:dyDescent="0.25">
      <c r="A90" s="178" t="s">
        <v>191</v>
      </c>
      <c r="B90" s="556" t="s">
        <v>328</v>
      </c>
      <c r="C90" s="556"/>
      <c r="D90" s="201">
        <f>((2/30)/12)</f>
        <v>5.5555555555555558E-3</v>
      </c>
      <c r="E90" s="128" t="e">
        <f>TRUNC(+D90*$E$85,2)</f>
        <v>#VALUE!</v>
      </c>
      <c r="F90" s="143"/>
      <c r="I90" s="155" t="s">
        <v>245</v>
      </c>
    </row>
    <row r="91" spans="1:14" s="85" customFormat="1" ht="30.75" customHeight="1" x14ac:dyDescent="0.25">
      <c r="A91" s="178" t="s">
        <v>195</v>
      </c>
      <c r="B91" s="556" t="s">
        <v>329</v>
      </c>
      <c r="C91" s="556"/>
      <c r="D91" s="201">
        <f>((5/30)/12)*0.02</f>
        <v>2.7777777777777778E-4</v>
      </c>
      <c r="E91" s="128" t="e">
        <f>TRUNC(+D91*$E$85,2)</f>
        <v>#VALUE!</v>
      </c>
      <c r="F91" s="143"/>
      <c r="I91" s="155" t="s">
        <v>245</v>
      </c>
      <c r="L91" s="146"/>
    </row>
    <row r="92" spans="1:14" s="85" customFormat="1" ht="32.25" customHeight="1" x14ac:dyDescent="0.25">
      <c r="A92" s="178" t="s">
        <v>199</v>
      </c>
      <c r="B92" s="556" t="s">
        <v>330</v>
      </c>
      <c r="C92" s="556"/>
      <c r="D92" s="201">
        <f>((15/30)/12)*0.08</f>
        <v>3.3333333333333331E-3</v>
      </c>
      <c r="E92" s="128" t="e">
        <f>TRUNC(+D92*$E$85,2)</f>
        <v>#VALUE!</v>
      </c>
      <c r="F92" s="143"/>
      <c r="I92" s="155" t="s">
        <v>245</v>
      </c>
      <c r="M92" s="188"/>
      <c r="N92" s="150"/>
    </row>
    <row r="93" spans="1:14" s="85" customFormat="1" ht="32.25" customHeight="1" x14ac:dyDescent="0.25">
      <c r="A93" s="178" t="s">
        <v>250</v>
      </c>
      <c r="B93" s="556" t="s">
        <v>331</v>
      </c>
      <c r="C93" s="556"/>
      <c r="D93" s="158"/>
      <c r="E93" s="128" t="e">
        <f>TRUNC(+D93*$E$85,2)</f>
        <v>#VALUE!</v>
      </c>
      <c r="F93" s="143"/>
      <c r="I93" s="155" t="s">
        <v>245</v>
      </c>
    </row>
    <row r="94" spans="1:14" s="85" customFormat="1" ht="32.25" customHeight="1" x14ac:dyDescent="0.25">
      <c r="A94" s="178" t="s">
        <v>253</v>
      </c>
      <c r="B94" s="556" t="s">
        <v>332</v>
      </c>
      <c r="C94" s="556"/>
      <c r="D94" s="201">
        <v>0</v>
      </c>
      <c r="E94" s="128" t="e">
        <f>TRUNC(+D94*$E$85,2)</f>
        <v>#VALUE!</v>
      </c>
      <c r="F94" s="143"/>
      <c r="I94" s="155" t="s">
        <v>245</v>
      </c>
      <c r="L94" s="146"/>
      <c r="M94" s="225"/>
    </row>
    <row r="95" spans="1:14" s="85" customFormat="1" ht="23.25" customHeight="1" x14ac:dyDescent="0.25">
      <c r="A95" s="542" t="s">
        <v>259</v>
      </c>
      <c r="B95" s="542"/>
      <c r="C95" s="542"/>
      <c r="D95" s="232"/>
      <c r="E95" s="191" t="e">
        <f>SUM(E89:E94)</f>
        <v>#VALUE!</v>
      </c>
      <c r="F95" s="143"/>
      <c r="I95" s="130"/>
      <c r="K95" s="225"/>
    </row>
    <row r="96" spans="1:14" s="85" customFormat="1" ht="23.25" customHeight="1" x14ac:dyDescent="0.25">
      <c r="A96" s="557" t="s">
        <v>333</v>
      </c>
      <c r="B96" s="557"/>
      <c r="C96" s="557"/>
      <c r="D96" s="557"/>
      <c r="E96" s="557"/>
      <c r="F96" s="143"/>
      <c r="I96" s="130"/>
    </row>
    <row r="97" spans="1:16" s="85" customFormat="1" ht="23.25" customHeight="1" x14ac:dyDescent="0.25">
      <c r="A97" s="233" t="s">
        <v>334</v>
      </c>
      <c r="B97" s="234" t="s">
        <v>335</v>
      </c>
      <c r="C97" s="235"/>
      <c r="D97" s="148" t="s">
        <v>326</v>
      </c>
      <c r="E97" s="109" t="s">
        <v>219</v>
      </c>
      <c r="F97" s="143"/>
      <c r="I97" s="130"/>
      <c r="N97" s="158"/>
    </row>
    <row r="98" spans="1:16" s="85" customFormat="1" ht="68.25" customHeight="1" x14ac:dyDescent="0.25">
      <c r="A98" s="236" t="s">
        <v>188</v>
      </c>
      <c r="B98" s="558" t="s">
        <v>336</v>
      </c>
      <c r="C98" s="558"/>
      <c r="D98" s="179"/>
      <c r="E98" s="237">
        <v>0</v>
      </c>
      <c r="F98" s="140">
        <f>E98</f>
        <v>0</v>
      </c>
      <c r="I98" s="155" t="s">
        <v>245</v>
      </c>
      <c r="L98" s="188"/>
    </row>
    <row r="99" spans="1:16" s="85" customFormat="1" ht="21" customHeight="1" x14ac:dyDescent="0.25">
      <c r="A99" s="542" t="s">
        <v>259</v>
      </c>
      <c r="B99" s="542"/>
      <c r="C99" s="542"/>
      <c r="D99" s="238"/>
      <c r="E99" s="191">
        <f>SUM(E98)</f>
        <v>0</v>
      </c>
      <c r="F99" s="143"/>
      <c r="I99" s="155"/>
    </row>
    <row r="100" spans="1:16" s="142" customFormat="1" ht="20.25" customHeight="1" x14ac:dyDescent="0.25">
      <c r="A100" s="547" t="s">
        <v>337</v>
      </c>
      <c r="B100" s="547"/>
      <c r="C100" s="547"/>
      <c r="D100" s="547"/>
      <c r="E100" s="547"/>
      <c r="F100" s="143"/>
      <c r="G100" s="85"/>
      <c r="H100" s="85"/>
      <c r="I100" s="130"/>
    </row>
    <row r="101" spans="1:16" s="142" customFormat="1" ht="21" customHeight="1" x14ac:dyDescent="0.25">
      <c r="A101" s="202">
        <v>4</v>
      </c>
      <c r="B101" s="548" t="s">
        <v>338</v>
      </c>
      <c r="C101" s="548"/>
      <c r="D101" s="548"/>
      <c r="E101" s="203" t="s">
        <v>219</v>
      </c>
      <c r="F101" s="143"/>
      <c r="G101" s="85"/>
      <c r="H101" s="85"/>
      <c r="I101" s="130"/>
    </row>
    <row r="102" spans="1:16" s="142" customFormat="1" ht="21" x14ac:dyDescent="0.25">
      <c r="A102" s="204" t="s">
        <v>324</v>
      </c>
      <c r="B102" s="205" t="s">
        <v>339</v>
      </c>
      <c r="C102" s="206"/>
      <c r="D102" s="207"/>
      <c r="E102" s="239" t="e">
        <f>+E95</f>
        <v>#VALUE!</v>
      </c>
      <c r="F102" s="143"/>
      <c r="G102" s="85"/>
      <c r="H102" s="85"/>
      <c r="I102" s="130"/>
    </row>
    <row r="103" spans="1:16" s="142" customFormat="1" ht="21" x14ac:dyDescent="0.25">
      <c r="A103" s="204" t="s">
        <v>334</v>
      </c>
      <c r="B103" s="205" t="s">
        <v>335</v>
      </c>
      <c r="C103" s="206"/>
      <c r="D103" s="207"/>
      <c r="E103" s="239">
        <f>+E99</f>
        <v>0</v>
      </c>
      <c r="F103" s="143"/>
      <c r="G103" s="85"/>
      <c r="H103" s="85"/>
      <c r="I103" s="130"/>
    </row>
    <row r="104" spans="1:16" s="142" customFormat="1" ht="21" x14ac:dyDescent="0.25">
      <c r="A104" s="209"/>
      <c r="B104" s="210"/>
      <c r="C104" s="210"/>
      <c r="D104" s="211" t="s">
        <v>259</v>
      </c>
      <c r="E104" s="240" t="e">
        <f>SUM(E102:E103)</f>
        <v>#VALUE!</v>
      </c>
      <c r="F104" s="143"/>
      <c r="G104" s="85"/>
      <c r="H104" s="85"/>
      <c r="I104" s="130"/>
    </row>
    <row r="105" spans="1:16" s="142" customFormat="1" ht="25.5" customHeight="1" x14ac:dyDescent="0.25">
      <c r="A105" s="529" t="s">
        <v>340</v>
      </c>
      <c r="B105" s="529"/>
      <c r="C105" s="529"/>
      <c r="D105" s="529"/>
      <c r="E105" s="139" t="e">
        <f>SUM(E104:E104)</f>
        <v>#VALUE!</v>
      </c>
      <c r="F105" s="143"/>
      <c r="G105" s="85"/>
      <c r="H105" s="85"/>
      <c r="I105" s="141"/>
      <c r="K105" s="132"/>
      <c r="L105" s="132"/>
    </row>
    <row r="106" spans="1:16" s="85" customFormat="1" ht="21" x14ac:dyDescent="0.25">
      <c r="A106" s="522" t="s">
        <v>341</v>
      </c>
      <c r="B106" s="522"/>
      <c r="C106" s="522"/>
      <c r="D106" s="522"/>
      <c r="E106" s="123"/>
      <c r="F106" s="143"/>
      <c r="I106" s="130"/>
    </row>
    <row r="107" spans="1:16" s="85" customFormat="1" ht="21" customHeight="1" x14ac:dyDescent="0.25">
      <c r="A107" s="125">
        <v>5</v>
      </c>
      <c r="B107" s="523" t="s">
        <v>342</v>
      </c>
      <c r="C107" s="523"/>
      <c r="D107" s="148" t="s">
        <v>326</v>
      </c>
      <c r="E107" s="109" t="s">
        <v>219</v>
      </c>
      <c r="F107" s="143"/>
      <c r="I107" s="130"/>
    </row>
    <row r="108" spans="1:16" s="85" customFormat="1" ht="25.5" customHeight="1" x14ac:dyDescent="0.25">
      <c r="A108" s="178" t="s">
        <v>188</v>
      </c>
      <c r="B108" s="241" t="s">
        <v>130</v>
      </c>
      <c r="C108" s="559" t="s">
        <v>343</v>
      </c>
      <c r="D108" s="559"/>
      <c r="E108" s="128" t="e">
        <f>'Unifomes Posto'!J16</f>
        <v>#VALUE!</v>
      </c>
      <c r="F108" s="143"/>
      <c r="G108" s="142"/>
      <c r="H108" s="142"/>
      <c r="I108" s="155" t="s">
        <v>344</v>
      </c>
      <c r="L108" s="114"/>
      <c r="O108" s="560"/>
    </row>
    <row r="109" spans="1:16" s="85" customFormat="1" ht="21.75" customHeight="1" x14ac:dyDescent="0.25">
      <c r="A109" s="178" t="s">
        <v>191</v>
      </c>
      <c r="B109" s="137" t="s">
        <v>345</v>
      </c>
      <c r="C109" s="561" t="s">
        <v>346</v>
      </c>
      <c r="D109" s="561"/>
      <c r="E109" s="128">
        <v>0</v>
      </c>
      <c r="F109" s="143"/>
      <c r="G109" s="142"/>
      <c r="H109" s="142"/>
      <c r="I109" s="155" t="s">
        <v>344</v>
      </c>
      <c r="J109" s="242"/>
      <c r="O109" s="560"/>
    </row>
    <row r="110" spans="1:16" s="85" customFormat="1" ht="21" x14ac:dyDescent="0.25">
      <c r="A110" s="178" t="s">
        <v>195</v>
      </c>
      <c r="B110" s="243" t="s">
        <v>347</v>
      </c>
      <c r="C110" s="559" t="s">
        <v>348</v>
      </c>
      <c r="D110" s="559"/>
      <c r="E110" s="128">
        <v>0</v>
      </c>
      <c r="F110" s="143"/>
      <c r="I110" s="155" t="s">
        <v>344</v>
      </c>
      <c r="L110" s="175"/>
      <c r="N110" s="176"/>
      <c r="O110" s="560"/>
      <c r="P110" s="177"/>
    </row>
    <row r="111" spans="1:16" s="85" customFormat="1" ht="24.75" customHeight="1" x14ac:dyDescent="0.25">
      <c r="A111" s="178" t="s">
        <v>199</v>
      </c>
      <c r="C111" s="561"/>
      <c r="D111" s="561"/>
      <c r="E111" s="128"/>
      <c r="F111" s="143"/>
      <c r="I111" s="155" t="s">
        <v>344</v>
      </c>
      <c r="L111" s="175"/>
      <c r="N111" s="176"/>
      <c r="O111" s="560"/>
      <c r="P111" s="177"/>
    </row>
    <row r="112" spans="1:16" s="142" customFormat="1" ht="21" customHeight="1" x14ac:dyDescent="0.25">
      <c r="A112" s="529" t="s">
        <v>349</v>
      </c>
      <c r="B112" s="529"/>
      <c r="C112" s="529"/>
      <c r="D112" s="529"/>
      <c r="E112" s="191" t="e">
        <f>SUM(E108:E111)</f>
        <v>#VALUE!</v>
      </c>
      <c r="F112" s="143"/>
      <c r="G112" s="85"/>
      <c r="H112" s="85"/>
      <c r="I112" s="130"/>
      <c r="L112" s="175"/>
      <c r="N112" s="244"/>
      <c r="P112" s="177"/>
    </row>
    <row r="113" spans="1:12" s="85" customFormat="1" ht="22.5" customHeight="1" x14ac:dyDescent="0.25">
      <c r="A113" s="554" t="s">
        <v>350</v>
      </c>
      <c r="B113" s="554"/>
      <c r="C113" s="554"/>
      <c r="D113" s="164" t="s">
        <v>273</v>
      </c>
      <c r="E113" s="227">
        <f>E35</f>
        <v>1804.9</v>
      </c>
      <c r="F113" s="143"/>
      <c r="I113" s="130"/>
    </row>
    <row r="114" spans="1:12" s="85" customFormat="1" ht="22.5" customHeight="1" x14ac:dyDescent="0.25">
      <c r="A114" s="554"/>
      <c r="B114" s="554"/>
      <c r="C114" s="554"/>
      <c r="D114" s="164" t="s">
        <v>320</v>
      </c>
      <c r="E114" s="227" t="e">
        <f>E72</f>
        <v>#VALUE!</v>
      </c>
      <c r="F114" s="143"/>
      <c r="I114" s="130"/>
    </row>
    <row r="115" spans="1:12" s="85" customFormat="1" ht="22.5" customHeight="1" x14ac:dyDescent="0.25">
      <c r="A115" s="554"/>
      <c r="B115" s="554"/>
      <c r="C115" s="554"/>
      <c r="D115" s="164" t="s">
        <v>321</v>
      </c>
      <c r="E115" s="227">
        <f>E81</f>
        <v>112.47</v>
      </c>
      <c r="F115" s="143"/>
      <c r="I115" s="130"/>
    </row>
    <row r="116" spans="1:12" s="85" customFormat="1" ht="22.5" customHeight="1" x14ac:dyDescent="0.25">
      <c r="A116" s="554"/>
      <c r="B116" s="554"/>
      <c r="C116" s="554"/>
      <c r="D116" s="164" t="s">
        <v>351</v>
      </c>
      <c r="E116" s="227" t="e">
        <f>E105</f>
        <v>#VALUE!</v>
      </c>
      <c r="F116" s="143"/>
      <c r="I116" s="130"/>
    </row>
    <row r="117" spans="1:12" s="85" customFormat="1" ht="22.5" customHeight="1" x14ac:dyDescent="0.25">
      <c r="A117" s="554"/>
      <c r="B117" s="554"/>
      <c r="C117" s="554"/>
      <c r="D117" s="164" t="s">
        <v>352</v>
      </c>
      <c r="E117" s="227" t="e">
        <f>E112</f>
        <v>#VALUE!</v>
      </c>
      <c r="F117" s="143"/>
      <c r="I117" s="130"/>
    </row>
    <row r="118" spans="1:12" s="85" customFormat="1" ht="22.5" customHeight="1" x14ac:dyDescent="0.25">
      <c r="A118" s="554"/>
      <c r="B118" s="554"/>
      <c r="C118" s="554"/>
      <c r="D118" s="228" t="s">
        <v>306</v>
      </c>
      <c r="E118" s="227" t="e">
        <f>SUM(E113:E117)</f>
        <v>#VALUE!</v>
      </c>
      <c r="F118" s="143"/>
      <c r="I118" s="130"/>
    </row>
    <row r="119" spans="1:12" s="85" customFormat="1" ht="21" x14ac:dyDescent="0.25">
      <c r="A119" s="522" t="s">
        <v>353</v>
      </c>
      <c r="B119" s="522"/>
      <c r="C119" s="522"/>
      <c r="D119" s="522"/>
      <c r="E119" s="123"/>
      <c r="F119" s="143"/>
      <c r="I119" s="130"/>
    </row>
    <row r="120" spans="1:12" s="85" customFormat="1" ht="21" customHeight="1" x14ac:dyDescent="0.25">
      <c r="A120" s="125">
        <v>6</v>
      </c>
      <c r="B120" s="523" t="s">
        <v>354</v>
      </c>
      <c r="C120" s="523"/>
      <c r="D120" s="148" t="s">
        <v>237</v>
      </c>
      <c r="E120" s="109" t="s">
        <v>219</v>
      </c>
      <c r="F120" s="143"/>
      <c r="I120" s="130"/>
    </row>
    <row r="121" spans="1:12" s="85" customFormat="1" ht="41.45" customHeight="1" x14ac:dyDescent="0.25">
      <c r="A121" s="245" t="s">
        <v>188</v>
      </c>
      <c r="B121" s="241" t="s">
        <v>355</v>
      </c>
      <c r="C121" s="565">
        <v>0.03</v>
      </c>
      <c r="D121" s="565"/>
      <c r="E121" s="139" t="e">
        <f>TRUNC(+E118*C121,2)</f>
        <v>#VALUE!</v>
      </c>
      <c r="F121" s="143"/>
      <c r="I121" s="130" t="s">
        <v>245</v>
      </c>
    </row>
    <row r="122" spans="1:12" s="85" customFormat="1" ht="21" x14ac:dyDescent="0.25">
      <c r="A122" s="245" t="s">
        <v>191</v>
      </c>
      <c r="B122" s="241" t="s">
        <v>356</v>
      </c>
      <c r="C122" s="566">
        <v>0.05</v>
      </c>
      <c r="D122" s="566"/>
      <c r="E122" s="128" t="e">
        <f>TRUNC(C122*(+E118+E121),2)</f>
        <v>#VALUE!</v>
      </c>
      <c r="F122" s="143"/>
      <c r="I122" s="130" t="s">
        <v>245</v>
      </c>
    </row>
    <row r="123" spans="1:12" s="85" customFormat="1" ht="38.25" customHeight="1" x14ac:dyDescent="0.25">
      <c r="A123" s="246"/>
      <c r="B123" s="247" t="s">
        <v>357</v>
      </c>
      <c r="C123" s="567" t="s">
        <v>358</v>
      </c>
      <c r="D123" s="567"/>
      <c r="E123" s="248" t="e">
        <f>E118+E121+E122</f>
        <v>#VALUE!</v>
      </c>
      <c r="F123" s="143"/>
      <c r="G123" s="142"/>
      <c r="H123" s="142"/>
      <c r="I123" s="130"/>
    </row>
    <row r="124" spans="1:12" s="85" customFormat="1" ht="21" x14ac:dyDescent="0.25">
      <c r="A124" s="249" t="s">
        <v>195</v>
      </c>
      <c r="B124" s="250" t="s">
        <v>359</v>
      </c>
      <c r="C124" s="251">
        <f>(D131*100)</f>
        <v>8.6499999999999986</v>
      </c>
      <c r="D124" s="252">
        <f>+(100-C124)/100</f>
        <v>0.91349999999999998</v>
      </c>
      <c r="E124" s="253" t="e">
        <f>TRUNC(E123/D124,2)</f>
        <v>#VALUE!</v>
      </c>
      <c r="F124" s="143"/>
      <c r="I124" s="130" t="s">
        <v>245</v>
      </c>
    </row>
    <row r="125" spans="1:12" s="85" customFormat="1" ht="21" x14ac:dyDescent="0.25">
      <c r="A125" s="254"/>
      <c r="B125" s="255" t="s">
        <v>360</v>
      </c>
      <c r="C125" s="256"/>
      <c r="D125" s="257"/>
      <c r="E125" s="128"/>
      <c r="F125" s="143"/>
      <c r="I125" s="130"/>
    </row>
    <row r="126" spans="1:12" s="85" customFormat="1" ht="21" x14ac:dyDescent="0.25">
      <c r="A126" s="254"/>
      <c r="B126" s="258" t="s">
        <v>361</v>
      </c>
      <c r="C126" s="259"/>
      <c r="D126" s="201">
        <v>6.4999999999999997E-3</v>
      </c>
      <c r="E126" s="128" t="e">
        <f>TRUNC(+E124*D126,2)</f>
        <v>#VALUE!</v>
      </c>
      <c r="F126" s="143"/>
      <c r="I126" s="130"/>
      <c r="L126" s="146"/>
    </row>
    <row r="127" spans="1:12" s="85" customFormat="1" ht="21" x14ac:dyDescent="0.25">
      <c r="A127" s="254"/>
      <c r="B127" s="258" t="s">
        <v>362</v>
      </c>
      <c r="C127" s="259"/>
      <c r="D127" s="201">
        <v>0.03</v>
      </c>
      <c r="E127" s="128" t="e">
        <f>TRUNC(+E124*D127,2)</f>
        <v>#VALUE!</v>
      </c>
      <c r="F127" s="143"/>
      <c r="I127" s="130"/>
    </row>
    <row r="128" spans="1:12" s="85" customFormat="1" ht="21" x14ac:dyDescent="0.25">
      <c r="A128" s="254"/>
      <c r="B128" s="260" t="s">
        <v>363</v>
      </c>
      <c r="C128" s="261"/>
      <c r="D128" s="128"/>
      <c r="E128" s="128"/>
      <c r="F128" s="143"/>
      <c r="I128" s="130"/>
    </row>
    <row r="129" spans="1:16" s="85" customFormat="1" ht="21" x14ac:dyDescent="0.25">
      <c r="A129" s="254"/>
      <c r="B129" s="260" t="s">
        <v>364</v>
      </c>
      <c r="C129" s="261"/>
      <c r="D129" s="201">
        <v>0</v>
      </c>
      <c r="E129" s="128"/>
      <c r="F129" s="143"/>
      <c r="I129" s="130"/>
    </row>
    <row r="130" spans="1:16" s="85" customFormat="1" ht="21" x14ac:dyDescent="0.25">
      <c r="A130" s="254"/>
      <c r="B130" s="262" t="s">
        <v>365</v>
      </c>
      <c r="C130" s="263"/>
      <c r="D130" s="264">
        <v>0.05</v>
      </c>
      <c r="E130" s="265" t="e">
        <f>TRUNC(+E124*D130,2)</f>
        <v>#VALUE!</v>
      </c>
      <c r="F130" s="143"/>
      <c r="I130" s="130"/>
    </row>
    <row r="131" spans="1:16" s="85" customFormat="1" ht="21" x14ac:dyDescent="0.25">
      <c r="A131" s="243"/>
      <c r="B131" s="266" t="s">
        <v>366</v>
      </c>
      <c r="C131" s="266"/>
      <c r="D131" s="267">
        <f>SUM(D126:D130)</f>
        <v>8.6499999999999994E-2</v>
      </c>
      <c r="E131" s="268" t="e">
        <f>SUM(E126:E130)</f>
        <v>#VALUE!</v>
      </c>
      <c r="F131" s="143"/>
      <c r="G131" s="142"/>
      <c r="H131" s="142"/>
      <c r="I131" s="130"/>
    </row>
    <row r="132" spans="1:16" s="142" customFormat="1" ht="21" customHeight="1" x14ac:dyDescent="0.25">
      <c r="A132" s="568" t="s">
        <v>367</v>
      </c>
      <c r="B132" s="568"/>
      <c r="C132" s="568"/>
      <c r="D132" s="568"/>
      <c r="E132" s="269" t="e">
        <f>E121+E122+E131</f>
        <v>#VALUE!</v>
      </c>
      <c r="F132" s="143"/>
      <c r="I132" s="130"/>
    </row>
    <row r="133" spans="1:16" s="142" customFormat="1" ht="25.5" customHeight="1" x14ac:dyDescent="0.25">
      <c r="A133" s="542" t="s">
        <v>368</v>
      </c>
      <c r="B133" s="542"/>
      <c r="C133" s="542"/>
      <c r="D133" s="542"/>
      <c r="E133" s="139" t="e">
        <f>SUM(E132:E132)</f>
        <v>#VALUE!</v>
      </c>
      <c r="F133" s="161"/>
      <c r="I133" s="141"/>
      <c r="K133" s="132"/>
      <c r="L133" s="132"/>
    </row>
    <row r="134" spans="1:16" s="142" customFormat="1" ht="21" customHeight="1" x14ac:dyDescent="0.25">
      <c r="A134" s="569" t="s">
        <v>369</v>
      </c>
      <c r="B134" s="569"/>
      <c r="C134" s="569"/>
      <c r="D134" s="569"/>
      <c r="E134" s="569"/>
      <c r="F134" s="143"/>
      <c r="G134" s="2"/>
      <c r="H134" s="2"/>
      <c r="I134" s="130"/>
    </row>
    <row r="135" spans="1:16" s="85" customFormat="1" ht="21" customHeight="1" x14ac:dyDescent="0.25">
      <c r="A135" s="569" t="s">
        <v>370</v>
      </c>
      <c r="B135" s="569"/>
      <c r="C135" s="569"/>
      <c r="D135" s="569"/>
      <c r="E135" s="270" t="s">
        <v>219</v>
      </c>
      <c r="F135" s="143"/>
      <c r="G135" s="2"/>
      <c r="H135" s="2"/>
      <c r="I135" s="130"/>
    </row>
    <row r="136" spans="1:16" s="85" customFormat="1" ht="21" customHeight="1" x14ac:dyDescent="0.25">
      <c r="A136" s="245" t="s">
        <v>188</v>
      </c>
      <c r="B136" s="543" t="s">
        <v>371</v>
      </c>
      <c r="C136" s="543"/>
      <c r="D136" s="543"/>
      <c r="E136" s="128">
        <f>E35</f>
        <v>1804.9</v>
      </c>
      <c r="F136" s="143"/>
      <c r="G136" s="2"/>
      <c r="H136" s="2"/>
      <c r="I136" s="130"/>
      <c r="L136" s="271"/>
    </row>
    <row r="137" spans="1:16" s="85" customFormat="1" ht="21" customHeight="1" x14ac:dyDescent="0.25">
      <c r="A137" s="245" t="s">
        <v>191</v>
      </c>
      <c r="B137" s="543" t="s">
        <v>372</v>
      </c>
      <c r="C137" s="543"/>
      <c r="D137" s="543"/>
      <c r="E137" s="128" t="e">
        <f>+E72</f>
        <v>#VALUE!</v>
      </c>
      <c r="F137" s="143"/>
      <c r="G137" s="2"/>
      <c r="H137" s="2"/>
      <c r="I137" s="130"/>
      <c r="L137" s="271"/>
    </row>
    <row r="138" spans="1:16" s="85" customFormat="1" ht="21" customHeight="1" x14ac:dyDescent="0.25">
      <c r="A138" s="245" t="s">
        <v>195</v>
      </c>
      <c r="B138" s="543" t="s">
        <v>373</v>
      </c>
      <c r="C138" s="543"/>
      <c r="D138" s="543"/>
      <c r="E138" s="128">
        <f>+E81</f>
        <v>112.47</v>
      </c>
      <c r="F138" s="143"/>
      <c r="G138" s="2"/>
      <c r="H138" s="2"/>
      <c r="I138" s="130"/>
      <c r="L138" s="271"/>
    </row>
    <row r="139" spans="1:16" s="85" customFormat="1" ht="21" customHeight="1" x14ac:dyDescent="0.25">
      <c r="A139" s="245" t="s">
        <v>199</v>
      </c>
      <c r="B139" s="543" t="s">
        <v>374</v>
      </c>
      <c r="C139" s="543"/>
      <c r="D139" s="543"/>
      <c r="E139" s="128" t="e">
        <f>+E105</f>
        <v>#VALUE!</v>
      </c>
      <c r="F139" s="143"/>
      <c r="G139" s="2"/>
      <c r="H139" s="2"/>
      <c r="I139" s="130"/>
    </row>
    <row r="140" spans="1:16" s="85" customFormat="1" ht="21" x14ac:dyDescent="0.25">
      <c r="A140" s="245" t="s">
        <v>250</v>
      </c>
      <c r="B140" s="272" t="s">
        <v>375</v>
      </c>
      <c r="C140" s="273"/>
      <c r="D140" s="274"/>
      <c r="E140" s="128" t="e">
        <f>+E112</f>
        <v>#VALUE!</v>
      </c>
      <c r="F140" s="143"/>
      <c r="G140" s="2"/>
      <c r="H140" s="2"/>
      <c r="I140" s="130"/>
    </row>
    <row r="141" spans="1:16" s="85" customFormat="1" ht="21" customHeight="1" x14ac:dyDescent="0.25">
      <c r="A141" s="542" t="s">
        <v>376</v>
      </c>
      <c r="B141" s="542"/>
      <c r="C141" s="542"/>
      <c r="D141" s="275"/>
      <c r="E141" s="191" t="e">
        <f>SUM(E136:E140)</f>
        <v>#VALUE!</v>
      </c>
      <c r="F141" s="143"/>
      <c r="G141" s="2"/>
      <c r="H141" s="2"/>
      <c r="I141" s="130"/>
      <c r="L141" s="150"/>
    </row>
    <row r="142" spans="1:16" s="85" customFormat="1" ht="21" customHeight="1" x14ac:dyDescent="0.25">
      <c r="A142" s="276" t="s">
        <v>253</v>
      </c>
      <c r="B142" s="562" t="s">
        <v>377</v>
      </c>
      <c r="C142" s="562"/>
      <c r="D142" s="562"/>
      <c r="E142" s="265" t="e">
        <f>E133</f>
        <v>#VALUE!</v>
      </c>
      <c r="F142" s="143"/>
      <c r="G142" s="2"/>
      <c r="H142" s="2"/>
      <c r="I142" s="130"/>
      <c r="O142" s="277"/>
      <c r="P142" s="150"/>
    </row>
    <row r="143" spans="1:16" s="142" customFormat="1" ht="23.25" customHeight="1" x14ac:dyDescent="0.25">
      <c r="A143" s="563" t="s">
        <v>378</v>
      </c>
      <c r="B143" s="563"/>
      <c r="C143" s="563"/>
      <c r="D143" s="563"/>
      <c r="E143" s="278" t="e">
        <f>+E141+E142</f>
        <v>#VALUE!</v>
      </c>
      <c r="F143" s="279" t="e">
        <f>SUM(F27:F142)</f>
        <v>#VALUE!</v>
      </c>
      <c r="G143" s="2"/>
      <c r="H143" s="2"/>
      <c r="I143" s="130"/>
      <c r="J143" s="564"/>
      <c r="K143" s="564"/>
      <c r="O143" s="280"/>
      <c r="P143" s="281"/>
    </row>
    <row r="144" spans="1:16" s="86" customFormat="1" x14ac:dyDescent="0.25">
      <c r="B144" s="282"/>
      <c r="C144" s="282"/>
      <c r="D144" s="158"/>
      <c r="E144" s="132"/>
      <c r="F144" s="85"/>
      <c r="G144" s="2"/>
      <c r="H144" s="2"/>
      <c r="I144" s="85"/>
    </row>
    <row r="145" spans="2:9" s="86" customFormat="1" ht="15.75" thickBot="1" x14ac:dyDescent="0.3">
      <c r="E145" s="132"/>
      <c r="F145" s="85"/>
      <c r="G145" s="85"/>
      <c r="H145" s="85"/>
      <c r="I145" s="85"/>
    </row>
    <row r="146" spans="2:9" s="86" customFormat="1" x14ac:dyDescent="0.25">
      <c r="B146" s="491" t="s">
        <v>490</v>
      </c>
      <c r="C146" s="492"/>
      <c r="D146" s="493"/>
      <c r="E146" s="132"/>
      <c r="F146" s="85"/>
      <c r="G146" s="85"/>
      <c r="H146" s="85"/>
      <c r="I146" s="85"/>
    </row>
    <row r="147" spans="2:9" s="86" customFormat="1" x14ac:dyDescent="0.25">
      <c r="B147" s="494"/>
      <c r="C147" s="495"/>
      <c r="D147" s="496"/>
      <c r="E147" s="132"/>
      <c r="F147" s="85"/>
      <c r="G147" s="85"/>
      <c r="H147" s="85"/>
      <c r="I147" s="85"/>
    </row>
    <row r="148" spans="2:9" s="86" customFormat="1" x14ac:dyDescent="0.25">
      <c r="B148" s="494"/>
      <c r="C148" s="495"/>
      <c r="D148" s="496"/>
      <c r="E148" s="132"/>
      <c r="F148" s="85"/>
      <c r="G148" s="85"/>
      <c r="H148" s="85"/>
      <c r="I148" s="85"/>
    </row>
    <row r="149" spans="2:9" s="86" customFormat="1" x14ac:dyDescent="0.25">
      <c r="B149" s="494"/>
      <c r="C149" s="495"/>
      <c r="D149" s="496"/>
      <c r="E149" s="132"/>
      <c r="F149" s="85"/>
      <c r="G149" s="85"/>
      <c r="H149" s="85"/>
      <c r="I149" s="85"/>
    </row>
    <row r="150" spans="2:9" s="86" customFormat="1" x14ac:dyDescent="0.25">
      <c r="B150" s="494"/>
      <c r="C150" s="495"/>
      <c r="D150" s="496"/>
      <c r="E150" s="132"/>
      <c r="F150" s="85"/>
      <c r="G150" s="85"/>
      <c r="H150" s="85"/>
      <c r="I150" s="85"/>
    </row>
    <row r="151" spans="2:9" s="86" customFormat="1" x14ac:dyDescent="0.25">
      <c r="B151" s="494"/>
      <c r="C151" s="495"/>
      <c r="D151" s="496"/>
      <c r="E151" s="132"/>
      <c r="F151" s="85"/>
      <c r="G151" s="85"/>
      <c r="H151" s="85"/>
      <c r="I151" s="85"/>
    </row>
    <row r="152" spans="2:9" s="86" customFormat="1" x14ac:dyDescent="0.25">
      <c r="B152" s="494"/>
      <c r="C152" s="495"/>
      <c r="D152" s="496"/>
      <c r="E152" s="132"/>
      <c r="F152" s="85"/>
      <c r="G152" s="85"/>
      <c r="H152" s="85"/>
      <c r="I152" s="85"/>
    </row>
    <row r="153" spans="2:9" s="86" customFormat="1" ht="15.75" thickBot="1" x14ac:dyDescent="0.3">
      <c r="B153" s="497"/>
      <c r="C153" s="498"/>
      <c r="D153" s="499"/>
      <c r="E153" s="132"/>
      <c r="F153" s="85"/>
      <c r="G153" s="85"/>
      <c r="H153" s="85"/>
      <c r="I153" s="85"/>
    </row>
    <row r="154" spans="2:9" s="86" customFormat="1" x14ac:dyDescent="0.25">
      <c r="B154" s="282"/>
      <c r="C154" s="282"/>
      <c r="D154" s="158"/>
      <c r="E154" s="132"/>
      <c r="F154" s="85"/>
      <c r="G154" s="85"/>
      <c r="H154" s="85"/>
      <c r="I154" s="85"/>
    </row>
    <row r="155" spans="2:9" s="86" customFormat="1" x14ac:dyDescent="0.25">
      <c r="B155" s="282"/>
      <c r="C155" s="282"/>
      <c r="D155" s="158"/>
      <c r="E155" s="132"/>
      <c r="F155" s="85"/>
      <c r="G155" s="85"/>
      <c r="H155" s="85"/>
      <c r="I155" s="85"/>
    </row>
    <row r="156" spans="2:9" s="86" customFormat="1" x14ac:dyDescent="0.25">
      <c r="B156" s="282"/>
      <c r="C156" s="282"/>
      <c r="D156" s="158"/>
      <c r="E156" s="132"/>
      <c r="F156" s="85"/>
      <c r="G156" s="85"/>
      <c r="H156" s="85"/>
      <c r="I156" s="85"/>
    </row>
    <row r="157" spans="2:9" s="86" customFormat="1" x14ac:dyDescent="0.25">
      <c r="B157" s="282"/>
      <c r="C157" s="282"/>
      <c r="D157" s="158"/>
      <c r="E157" s="132"/>
      <c r="F157" s="85"/>
      <c r="G157" s="85"/>
      <c r="H157" s="85"/>
      <c r="I157" s="85"/>
    </row>
    <row r="158" spans="2:9" s="86" customFormat="1" x14ac:dyDescent="0.25">
      <c r="B158" s="282"/>
      <c r="C158" s="282"/>
      <c r="D158" s="158"/>
      <c r="E158" s="132"/>
      <c r="F158" s="85"/>
      <c r="G158" s="85"/>
      <c r="H158" s="85"/>
      <c r="I158" s="85"/>
    </row>
    <row r="159" spans="2:9" s="86" customFormat="1" x14ac:dyDescent="0.25">
      <c r="B159" s="282"/>
      <c r="C159" s="282"/>
      <c r="D159" s="158"/>
      <c r="E159" s="132"/>
      <c r="F159" s="85"/>
      <c r="G159" s="85"/>
      <c r="H159" s="85"/>
      <c r="I159" s="85"/>
    </row>
    <row r="160" spans="2:9" s="86" customFormat="1" x14ac:dyDescent="0.25">
      <c r="B160" s="282"/>
      <c r="C160" s="282"/>
      <c r="D160" s="158"/>
      <c r="E160" s="132"/>
      <c r="F160" s="85"/>
      <c r="G160" s="85"/>
      <c r="H160" s="85"/>
      <c r="I160" s="85"/>
    </row>
    <row r="161" spans="2:9" s="86" customFormat="1" x14ac:dyDescent="0.25">
      <c r="B161" s="282"/>
      <c r="C161" s="282"/>
      <c r="D161" s="158"/>
      <c r="E161" s="132"/>
      <c r="F161" s="85"/>
      <c r="G161" s="85"/>
      <c r="H161" s="85"/>
      <c r="I161" s="85"/>
    </row>
    <row r="162" spans="2:9" s="86" customFormat="1" x14ac:dyDescent="0.25">
      <c r="B162" s="282"/>
      <c r="C162" s="282"/>
      <c r="D162" s="158"/>
      <c r="E162" s="132"/>
      <c r="F162" s="85"/>
      <c r="G162" s="85"/>
      <c r="H162" s="85"/>
      <c r="I162" s="85"/>
    </row>
    <row r="163" spans="2:9" s="86" customFormat="1" x14ac:dyDescent="0.25">
      <c r="B163" s="282"/>
      <c r="C163" s="282"/>
      <c r="D163" s="158"/>
      <c r="E163" s="132"/>
      <c r="F163" s="85"/>
      <c r="G163" s="85"/>
      <c r="H163" s="85"/>
      <c r="I163" s="85"/>
    </row>
    <row r="164" spans="2:9" s="86" customFormat="1" x14ac:dyDescent="0.25">
      <c r="B164" s="282"/>
      <c r="C164" s="282"/>
      <c r="D164" s="158"/>
      <c r="E164" s="132"/>
      <c r="F164" s="85"/>
      <c r="G164" s="85"/>
      <c r="H164" s="85"/>
      <c r="I164" s="85"/>
    </row>
    <row r="165" spans="2:9" s="86" customFormat="1" x14ac:dyDescent="0.25">
      <c r="B165" s="282"/>
      <c r="C165" s="282"/>
      <c r="D165" s="158"/>
      <c r="E165" s="132"/>
      <c r="F165" s="85"/>
      <c r="G165" s="85"/>
      <c r="H165" s="85"/>
      <c r="I165" s="85"/>
    </row>
    <row r="166" spans="2:9" s="86" customFormat="1" x14ac:dyDescent="0.25">
      <c r="B166" s="282"/>
      <c r="C166" s="282"/>
      <c r="D166" s="158"/>
      <c r="E166" s="132"/>
      <c r="F166" s="85"/>
      <c r="G166" s="85"/>
      <c r="H166" s="85"/>
      <c r="I166" s="85"/>
    </row>
    <row r="167" spans="2:9" s="86" customFormat="1" x14ac:dyDescent="0.25">
      <c r="B167" s="282"/>
      <c r="C167" s="282"/>
      <c r="D167" s="158"/>
      <c r="E167" s="132"/>
      <c r="F167" s="85"/>
      <c r="G167" s="85"/>
      <c r="H167" s="85"/>
      <c r="I167" s="85"/>
    </row>
    <row r="168" spans="2:9" s="86" customFormat="1" x14ac:dyDescent="0.25">
      <c r="B168" s="282"/>
      <c r="C168" s="282"/>
      <c r="D168" s="158"/>
      <c r="E168" s="132"/>
      <c r="F168" s="85"/>
      <c r="G168" s="85"/>
      <c r="H168" s="85"/>
      <c r="I168" s="85"/>
    </row>
    <row r="169" spans="2:9" s="86" customFormat="1" x14ac:dyDescent="0.25">
      <c r="B169" s="282"/>
      <c r="C169" s="282"/>
      <c r="D169" s="158"/>
      <c r="E169" s="132"/>
      <c r="F169" s="85"/>
      <c r="G169" s="85"/>
      <c r="H169" s="85"/>
      <c r="I169" s="85"/>
    </row>
    <row r="170" spans="2:9" s="86" customFormat="1" x14ac:dyDescent="0.25">
      <c r="B170" s="282"/>
      <c r="C170" s="282"/>
      <c r="D170" s="158"/>
      <c r="E170" s="132"/>
      <c r="F170" s="85"/>
      <c r="G170" s="85"/>
      <c r="H170" s="85"/>
      <c r="I170" s="85"/>
    </row>
    <row r="171" spans="2:9" s="86" customFormat="1" x14ac:dyDescent="0.25">
      <c r="B171" s="282"/>
      <c r="C171" s="282"/>
      <c r="D171" s="158"/>
      <c r="E171" s="132"/>
      <c r="F171" s="85"/>
      <c r="G171" s="85"/>
      <c r="H171" s="85"/>
      <c r="I171" s="85"/>
    </row>
    <row r="172" spans="2:9" s="86" customFormat="1" x14ac:dyDescent="0.25">
      <c r="B172" s="282"/>
      <c r="C172" s="282"/>
      <c r="D172" s="158"/>
      <c r="E172" s="132"/>
      <c r="F172" s="85"/>
      <c r="G172" s="85"/>
      <c r="H172" s="85"/>
      <c r="I172" s="85"/>
    </row>
    <row r="173" spans="2:9" s="86" customFormat="1" x14ac:dyDescent="0.25">
      <c r="B173" s="282"/>
      <c r="C173" s="282"/>
      <c r="D173" s="158"/>
      <c r="E173" s="132"/>
      <c r="F173" s="85"/>
      <c r="G173" s="85"/>
      <c r="H173" s="85"/>
      <c r="I173" s="85"/>
    </row>
    <row r="174" spans="2:9" s="86" customFormat="1" x14ac:dyDescent="0.25">
      <c r="B174" s="282"/>
      <c r="C174" s="282"/>
      <c r="D174" s="158"/>
      <c r="E174" s="132"/>
      <c r="F174" s="85"/>
      <c r="G174" s="85"/>
      <c r="H174" s="85"/>
      <c r="I174" s="85"/>
    </row>
    <row r="175" spans="2:9" s="86" customFormat="1" x14ac:dyDescent="0.25">
      <c r="B175" s="282"/>
      <c r="C175" s="282"/>
      <c r="D175" s="158"/>
      <c r="E175" s="132"/>
      <c r="F175" s="85"/>
      <c r="G175" s="85"/>
      <c r="H175" s="85"/>
      <c r="I175" s="85"/>
    </row>
    <row r="176" spans="2:9" s="86" customFormat="1" x14ac:dyDescent="0.25">
      <c r="B176" s="282"/>
      <c r="C176" s="282"/>
      <c r="D176" s="158"/>
      <c r="E176" s="132"/>
      <c r="F176" s="85"/>
      <c r="G176" s="85"/>
      <c r="H176" s="85"/>
      <c r="I176" s="85"/>
    </row>
    <row r="177" spans="2:9" s="86" customFormat="1" x14ac:dyDescent="0.25">
      <c r="B177" s="282"/>
      <c r="C177" s="282"/>
      <c r="D177" s="158"/>
      <c r="E177" s="132"/>
      <c r="F177" s="85"/>
      <c r="G177" s="85"/>
      <c r="H177" s="85"/>
      <c r="I177" s="85"/>
    </row>
    <row r="178" spans="2:9" s="86" customFormat="1" x14ac:dyDescent="0.25">
      <c r="B178" s="282"/>
      <c r="C178" s="282"/>
      <c r="D178" s="158"/>
      <c r="E178" s="132"/>
      <c r="F178" s="85"/>
      <c r="G178" s="85"/>
      <c r="H178" s="85"/>
      <c r="I178" s="85"/>
    </row>
    <row r="179" spans="2:9" s="86" customFormat="1" x14ac:dyDescent="0.25">
      <c r="B179" s="282"/>
      <c r="C179" s="282"/>
      <c r="D179" s="158"/>
      <c r="E179" s="132"/>
      <c r="F179" s="85"/>
      <c r="G179" s="85"/>
      <c r="H179" s="85"/>
      <c r="I179" s="85"/>
    </row>
    <row r="180" spans="2:9" s="86" customFormat="1" x14ac:dyDescent="0.25">
      <c r="B180" s="282"/>
      <c r="C180" s="282"/>
      <c r="D180" s="158"/>
      <c r="E180" s="132"/>
      <c r="F180" s="85"/>
      <c r="G180" s="85"/>
      <c r="H180" s="85"/>
      <c r="I180" s="85"/>
    </row>
    <row r="181" spans="2:9" s="86" customFormat="1" x14ac:dyDescent="0.25">
      <c r="B181" s="282"/>
      <c r="C181" s="282"/>
      <c r="D181" s="158"/>
      <c r="E181" s="132"/>
      <c r="F181" s="85"/>
      <c r="G181" s="85"/>
      <c r="H181" s="85"/>
      <c r="I181" s="85"/>
    </row>
    <row r="182" spans="2:9" s="86" customFormat="1" x14ac:dyDescent="0.25">
      <c r="B182" s="282"/>
      <c r="C182" s="282"/>
      <c r="D182" s="158"/>
      <c r="E182" s="132"/>
      <c r="F182" s="85"/>
      <c r="G182" s="85"/>
      <c r="H182" s="85"/>
      <c r="I182" s="85"/>
    </row>
    <row r="183" spans="2:9" s="86" customFormat="1" x14ac:dyDescent="0.25">
      <c r="B183" s="282"/>
      <c r="C183" s="282"/>
      <c r="D183" s="158"/>
      <c r="E183" s="132"/>
      <c r="F183" s="85"/>
      <c r="G183" s="85"/>
      <c r="H183" s="85"/>
      <c r="I183" s="85"/>
    </row>
    <row r="184" spans="2:9" s="86" customFormat="1" x14ac:dyDescent="0.25">
      <c r="B184" s="282"/>
      <c r="C184" s="282"/>
      <c r="D184" s="158"/>
      <c r="E184" s="132"/>
      <c r="F184" s="85"/>
      <c r="G184" s="85"/>
      <c r="H184" s="85"/>
      <c r="I184" s="85"/>
    </row>
    <row r="185" spans="2:9" s="86" customFormat="1" x14ac:dyDescent="0.25">
      <c r="B185" s="282"/>
      <c r="C185" s="282"/>
      <c r="D185" s="158"/>
      <c r="E185" s="132"/>
      <c r="F185" s="85"/>
      <c r="G185" s="85"/>
      <c r="H185" s="85"/>
      <c r="I185" s="85"/>
    </row>
    <row r="186" spans="2:9" s="86" customFormat="1" x14ac:dyDescent="0.25">
      <c r="B186" s="282"/>
      <c r="C186" s="282"/>
      <c r="D186" s="158"/>
      <c r="E186" s="132"/>
      <c r="F186" s="85"/>
      <c r="G186" s="85"/>
      <c r="H186" s="85"/>
      <c r="I186" s="85"/>
    </row>
    <row r="187" spans="2:9" s="86" customFormat="1" x14ac:dyDescent="0.25">
      <c r="B187" s="282"/>
      <c r="C187" s="282"/>
      <c r="D187" s="158"/>
      <c r="E187" s="132"/>
      <c r="F187" s="85"/>
      <c r="G187" s="85"/>
      <c r="H187" s="85"/>
      <c r="I187" s="85"/>
    </row>
    <row r="188" spans="2:9" s="86" customFormat="1" x14ac:dyDescent="0.25">
      <c r="B188" s="282"/>
      <c r="C188" s="282"/>
      <c r="D188" s="158"/>
      <c r="E188" s="132"/>
      <c r="F188" s="85"/>
      <c r="G188" s="85"/>
      <c r="H188" s="85"/>
      <c r="I188" s="85"/>
    </row>
    <row r="189" spans="2:9" s="86" customFormat="1" x14ac:dyDescent="0.25">
      <c r="B189" s="282"/>
      <c r="C189" s="282"/>
      <c r="D189" s="158"/>
      <c r="E189" s="132"/>
      <c r="F189" s="85"/>
      <c r="G189" s="85"/>
      <c r="H189" s="85"/>
      <c r="I189" s="85"/>
    </row>
    <row r="190" spans="2:9" s="86" customFormat="1" x14ac:dyDescent="0.25">
      <c r="B190" s="282"/>
      <c r="C190" s="282"/>
      <c r="D190" s="158"/>
      <c r="E190" s="132"/>
      <c r="F190" s="85"/>
      <c r="G190" s="85"/>
      <c r="H190" s="85"/>
      <c r="I190" s="85"/>
    </row>
    <row r="191" spans="2:9" s="86" customFormat="1" x14ac:dyDescent="0.25">
      <c r="B191" s="282"/>
      <c r="C191" s="282"/>
      <c r="D191" s="158"/>
      <c r="E191" s="132"/>
      <c r="F191" s="85"/>
      <c r="G191" s="85"/>
      <c r="H191" s="85"/>
      <c r="I191" s="85"/>
    </row>
    <row r="192" spans="2:9" s="86" customFormat="1" x14ac:dyDescent="0.25">
      <c r="B192" s="282"/>
      <c r="C192" s="282"/>
      <c r="D192" s="158"/>
      <c r="E192" s="132"/>
      <c r="F192" s="85"/>
      <c r="G192" s="85"/>
      <c r="H192" s="85"/>
      <c r="I192" s="85"/>
    </row>
    <row r="193" spans="2:9" s="86" customFormat="1" x14ac:dyDescent="0.25">
      <c r="B193" s="282"/>
      <c r="C193" s="282"/>
      <c r="D193" s="158"/>
      <c r="E193" s="132"/>
      <c r="F193" s="85"/>
      <c r="G193" s="85"/>
      <c r="H193" s="85"/>
      <c r="I193" s="85"/>
    </row>
    <row r="194" spans="2:9" s="86" customFormat="1" x14ac:dyDescent="0.25">
      <c r="B194" s="282"/>
      <c r="C194" s="282"/>
      <c r="D194" s="158"/>
      <c r="E194" s="132"/>
      <c r="F194" s="85"/>
      <c r="G194" s="85"/>
      <c r="H194" s="85"/>
      <c r="I194" s="85"/>
    </row>
    <row r="195" spans="2:9" s="86" customFormat="1" x14ac:dyDescent="0.25">
      <c r="B195" s="282"/>
      <c r="C195" s="282"/>
      <c r="D195" s="158"/>
      <c r="E195" s="132"/>
      <c r="F195" s="85"/>
      <c r="G195" s="85"/>
      <c r="H195" s="85"/>
      <c r="I195" s="85"/>
    </row>
    <row r="196" spans="2:9" s="86" customFormat="1" x14ac:dyDescent="0.25">
      <c r="B196" s="282"/>
      <c r="C196" s="282"/>
      <c r="D196" s="158"/>
      <c r="E196" s="132"/>
      <c r="F196" s="85"/>
      <c r="G196" s="85"/>
      <c r="H196" s="85"/>
      <c r="I196" s="85"/>
    </row>
    <row r="197" spans="2:9" s="86" customFormat="1" x14ac:dyDescent="0.25">
      <c r="B197" s="282"/>
      <c r="C197" s="282"/>
      <c r="D197" s="158"/>
      <c r="E197" s="132"/>
      <c r="F197" s="85"/>
      <c r="G197" s="85"/>
      <c r="H197" s="85"/>
      <c r="I197" s="85"/>
    </row>
    <row r="198" spans="2:9" s="86" customFormat="1" x14ac:dyDescent="0.25">
      <c r="B198" s="282"/>
      <c r="C198" s="282"/>
      <c r="D198" s="158"/>
      <c r="E198" s="132"/>
      <c r="F198" s="85"/>
      <c r="G198" s="85"/>
      <c r="H198" s="85"/>
      <c r="I198" s="85"/>
    </row>
    <row r="199" spans="2:9" s="86" customFormat="1" x14ac:dyDescent="0.25">
      <c r="B199" s="282"/>
      <c r="C199" s="282"/>
      <c r="D199" s="158"/>
      <c r="E199" s="132"/>
      <c r="F199" s="85"/>
      <c r="G199" s="85"/>
      <c r="H199" s="85"/>
      <c r="I199" s="85"/>
    </row>
    <row r="200" spans="2:9" s="86" customFormat="1" x14ac:dyDescent="0.25">
      <c r="B200" s="282"/>
      <c r="C200" s="282"/>
      <c r="D200" s="158"/>
      <c r="E200" s="132"/>
      <c r="F200" s="85"/>
      <c r="G200" s="85"/>
      <c r="H200" s="85"/>
      <c r="I200" s="85"/>
    </row>
    <row r="201" spans="2:9" s="86" customFormat="1" x14ac:dyDescent="0.25">
      <c r="B201" s="282"/>
      <c r="C201" s="282"/>
      <c r="D201" s="158"/>
      <c r="E201" s="132"/>
      <c r="F201" s="85"/>
      <c r="G201" s="85"/>
      <c r="H201" s="85"/>
      <c r="I201" s="85"/>
    </row>
    <row r="202" spans="2:9" s="86" customFormat="1" x14ac:dyDescent="0.25">
      <c r="B202" s="282"/>
      <c r="C202" s="282"/>
      <c r="D202" s="158"/>
      <c r="E202" s="132"/>
      <c r="F202" s="85"/>
      <c r="G202" s="85"/>
      <c r="H202" s="85"/>
      <c r="I202" s="85"/>
    </row>
    <row r="203" spans="2:9" s="86" customFormat="1" x14ac:dyDescent="0.25">
      <c r="B203" s="282"/>
      <c r="C203" s="282"/>
      <c r="D203" s="158"/>
      <c r="E203" s="132"/>
      <c r="F203" s="85"/>
      <c r="G203" s="85"/>
      <c r="H203" s="85"/>
      <c r="I203" s="85"/>
    </row>
    <row r="204" spans="2:9" s="86" customFormat="1" x14ac:dyDescent="0.25">
      <c r="B204" s="282"/>
      <c r="C204" s="282"/>
      <c r="D204" s="158"/>
      <c r="E204" s="132"/>
      <c r="F204" s="85"/>
      <c r="G204" s="85"/>
      <c r="H204" s="85"/>
      <c r="I204" s="85"/>
    </row>
    <row r="205" spans="2:9" s="86" customFormat="1" x14ac:dyDescent="0.25">
      <c r="B205" s="282"/>
      <c r="C205" s="282"/>
      <c r="D205" s="158"/>
      <c r="E205" s="132"/>
      <c r="F205" s="85"/>
      <c r="G205" s="85"/>
      <c r="H205" s="85"/>
      <c r="I205" s="85"/>
    </row>
    <row r="206" spans="2:9" s="86" customFormat="1" x14ac:dyDescent="0.25">
      <c r="B206" s="282"/>
      <c r="C206" s="282"/>
      <c r="D206" s="158"/>
      <c r="E206" s="132"/>
      <c r="F206" s="85"/>
      <c r="G206" s="85"/>
      <c r="H206" s="85"/>
      <c r="I206" s="85"/>
    </row>
    <row r="207" spans="2:9" s="86" customFormat="1" x14ac:dyDescent="0.25">
      <c r="B207" s="282"/>
      <c r="C207" s="282"/>
      <c r="D207" s="158"/>
      <c r="E207" s="132"/>
      <c r="F207" s="85"/>
      <c r="G207" s="85"/>
      <c r="H207" s="85"/>
      <c r="I207" s="85"/>
    </row>
    <row r="208" spans="2:9" s="86" customFormat="1" x14ac:dyDescent="0.25">
      <c r="B208" s="282"/>
      <c r="C208" s="282"/>
      <c r="D208" s="158"/>
      <c r="E208" s="132"/>
      <c r="F208" s="85"/>
      <c r="G208" s="85"/>
      <c r="H208" s="85"/>
      <c r="I208" s="85"/>
    </row>
    <row r="209" spans="2:9" s="86" customFormat="1" x14ac:dyDescent="0.25">
      <c r="B209" s="282"/>
      <c r="C209" s="282"/>
      <c r="D209" s="158"/>
      <c r="E209" s="132"/>
      <c r="F209" s="85"/>
      <c r="G209" s="85"/>
      <c r="H209" s="85"/>
      <c r="I209" s="85"/>
    </row>
    <row r="210" spans="2:9" s="86" customFormat="1" x14ac:dyDescent="0.25">
      <c r="B210" s="282"/>
      <c r="C210" s="282"/>
      <c r="D210" s="158"/>
      <c r="E210" s="132"/>
      <c r="F210" s="85"/>
      <c r="G210" s="85"/>
      <c r="H210" s="85"/>
      <c r="I210" s="85"/>
    </row>
    <row r="211" spans="2:9" s="86" customFormat="1" x14ac:dyDescent="0.25">
      <c r="B211" s="282"/>
      <c r="C211" s="282"/>
      <c r="D211" s="158"/>
      <c r="E211" s="132"/>
      <c r="F211" s="85"/>
      <c r="G211" s="85"/>
      <c r="H211" s="85"/>
      <c r="I211" s="85"/>
    </row>
    <row r="212" spans="2:9" s="86" customFormat="1" x14ac:dyDescent="0.25">
      <c r="B212" s="282"/>
      <c r="C212" s="282"/>
      <c r="D212" s="158"/>
      <c r="E212" s="132"/>
      <c r="F212" s="85"/>
      <c r="G212" s="85"/>
      <c r="H212" s="85"/>
      <c r="I212" s="85"/>
    </row>
    <row r="213" spans="2:9" s="86" customFormat="1" x14ac:dyDescent="0.25">
      <c r="B213" s="282"/>
      <c r="C213" s="282"/>
      <c r="D213" s="158"/>
      <c r="E213" s="132"/>
      <c r="F213" s="85"/>
      <c r="G213" s="85"/>
      <c r="H213" s="85"/>
      <c r="I213" s="85"/>
    </row>
    <row r="214" spans="2:9" s="86" customFormat="1" x14ac:dyDescent="0.25">
      <c r="B214" s="282"/>
      <c r="C214" s="282"/>
      <c r="D214" s="158"/>
      <c r="E214" s="132"/>
      <c r="F214" s="85"/>
      <c r="G214" s="85"/>
      <c r="H214" s="85"/>
      <c r="I214" s="85"/>
    </row>
    <row r="215" spans="2:9" s="86" customFormat="1" x14ac:dyDescent="0.25">
      <c r="B215" s="282"/>
      <c r="C215" s="282"/>
      <c r="D215" s="158"/>
      <c r="E215" s="132"/>
      <c r="F215" s="85"/>
      <c r="G215" s="85"/>
      <c r="H215" s="85"/>
      <c r="I215" s="85"/>
    </row>
    <row r="216" spans="2:9" s="86" customFormat="1" x14ac:dyDescent="0.25">
      <c r="B216" s="282"/>
      <c r="C216" s="282"/>
      <c r="D216" s="158"/>
      <c r="E216" s="132"/>
      <c r="F216" s="85"/>
      <c r="G216" s="85"/>
      <c r="H216" s="85"/>
      <c r="I216" s="85"/>
    </row>
    <row r="217" spans="2:9" s="86" customFormat="1" x14ac:dyDescent="0.25">
      <c r="B217" s="282"/>
      <c r="C217" s="282"/>
      <c r="D217" s="158"/>
      <c r="E217" s="132"/>
      <c r="F217" s="85"/>
      <c r="G217" s="85"/>
      <c r="H217" s="85"/>
      <c r="I217" s="85"/>
    </row>
    <row r="218" spans="2:9" s="86" customFormat="1" x14ac:dyDescent="0.25">
      <c r="B218" s="282"/>
      <c r="C218" s="282"/>
      <c r="D218" s="158"/>
      <c r="E218" s="132"/>
      <c r="F218" s="85"/>
      <c r="G218" s="85"/>
      <c r="H218" s="85"/>
      <c r="I218" s="85"/>
    </row>
    <row r="219" spans="2:9" s="86" customFormat="1" x14ac:dyDescent="0.25">
      <c r="B219" s="282"/>
      <c r="C219" s="282"/>
      <c r="D219" s="158"/>
      <c r="E219" s="132"/>
      <c r="F219" s="85"/>
      <c r="G219" s="85"/>
      <c r="H219" s="85"/>
      <c r="I219" s="85"/>
    </row>
    <row r="220" spans="2:9" s="86" customFormat="1" x14ac:dyDescent="0.25">
      <c r="B220" s="282"/>
      <c r="C220" s="282"/>
      <c r="D220" s="158"/>
      <c r="E220" s="132"/>
      <c r="F220" s="85"/>
      <c r="G220" s="85"/>
      <c r="H220" s="85"/>
      <c r="I220" s="85"/>
    </row>
    <row r="221" spans="2:9" s="86" customFormat="1" x14ac:dyDescent="0.25">
      <c r="B221" s="282"/>
      <c r="C221" s="282"/>
      <c r="D221" s="158"/>
      <c r="E221" s="132"/>
      <c r="F221" s="85"/>
      <c r="G221" s="85"/>
      <c r="H221" s="85"/>
      <c r="I221" s="85"/>
    </row>
    <row r="222" spans="2:9" s="86" customFormat="1" x14ac:dyDescent="0.25">
      <c r="B222" s="282"/>
      <c r="C222" s="282"/>
      <c r="D222" s="158"/>
      <c r="E222" s="132"/>
      <c r="F222" s="85"/>
      <c r="G222" s="85"/>
      <c r="H222" s="85"/>
      <c r="I222" s="85"/>
    </row>
    <row r="223" spans="2:9" s="86" customFormat="1" x14ac:dyDescent="0.25">
      <c r="B223" s="282"/>
      <c r="C223" s="282"/>
      <c r="D223" s="158"/>
      <c r="E223" s="132"/>
      <c r="F223" s="85"/>
      <c r="G223" s="85"/>
      <c r="H223" s="85"/>
      <c r="I223" s="85"/>
    </row>
    <row r="224" spans="2:9" s="86" customFormat="1" x14ac:dyDescent="0.25">
      <c r="B224" s="282"/>
      <c r="C224" s="282"/>
      <c r="D224" s="158"/>
      <c r="E224" s="132"/>
      <c r="F224" s="85"/>
      <c r="G224" s="85"/>
      <c r="H224" s="85"/>
      <c r="I224" s="85"/>
    </row>
    <row r="225" spans="2:9" s="86" customFormat="1" x14ac:dyDescent="0.25">
      <c r="B225" s="282"/>
      <c r="C225" s="282"/>
      <c r="D225" s="158"/>
      <c r="E225" s="132"/>
      <c r="F225" s="85"/>
      <c r="G225" s="85"/>
      <c r="H225" s="85"/>
      <c r="I225" s="85"/>
    </row>
    <row r="226" spans="2:9" s="86" customFormat="1" x14ac:dyDescent="0.25">
      <c r="B226" s="282"/>
      <c r="C226" s="282"/>
      <c r="D226" s="158"/>
      <c r="E226" s="132"/>
      <c r="F226" s="85"/>
      <c r="G226" s="85"/>
      <c r="H226" s="85"/>
      <c r="I226" s="85"/>
    </row>
    <row r="227" spans="2:9" s="86" customFormat="1" x14ac:dyDescent="0.25">
      <c r="B227" s="282"/>
      <c r="C227" s="282"/>
      <c r="D227" s="158"/>
      <c r="E227" s="132"/>
      <c r="F227" s="85"/>
      <c r="G227" s="85"/>
      <c r="H227" s="85"/>
      <c r="I227" s="85"/>
    </row>
    <row r="228" spans="2:9" s="86" customFormat="1" x14ac:dyDescent="0.25">
      <c r="B228" s="282"/>
      <c r="C228" s="282"/>
      <c r="D228" s="158"/>
      <c r="E228" s="132"/>
      <c r="F228" s="85"/>
      <c r="G228" s="85"/>
      <c r="H228" s="85"/>
      <c r="I228" s="85"/>
    </row>
    <row r="229" spans="2:9" s="86" customFormat="1" x14ac:dyDescent="0.25">
      <c r="B229" s="282"/>
      <c r="C229" s="282"/>
      <c r="D229" s="158"/>
      <c r="E229" s="132"/>
      <c r="F229" s="85"/>
      <c r="G229" s="85"/>
      <c r="H229" s="85"/>
      <c r="I229" s="85"/>
    </row>
    <row r="230" spans="2:9" s="86" customFormat="1" x14ac:dyDescent="0.25">
      <c r="B230" s="282"/>
      <c r="C230" s="282"/>
      <c r="D230" s="158"/>
      <c r="E230" s="132"/>
      <c r="F230" s="85"/>
      <c r="G230" s="85"/>
      <c r="H230" s="85"/>
      <c r="I230" s="85"/>
    </row>
    <row r="231" spans="2:9" s="86" customFormat="1" x14ac:dyDescent="0.25">
      <c r="B231" s="282"/>
      <c r="C231" s="282"/>
      <c r="D231" s="158"/>
      <c r="E231" s="132"/>
      <c r="F231" s="85"/>
      <c r="G231" s="85"/>
      <c r="H231" s="85"/>
      <c r="I231" s="85"/>
    </row>
    <row r="232" spans="2:9" s="86" customFormat="1" x14ac:dyDescent="0.25">
      <c r="B232" s="282"/>
      <c r="C232" s="282"/>
      <c r="D232" s="158"/>
      <c r="E232" s="132"/>
      <c r="F232" s="85"/>
      <c r="G232" s="85"/>
      <c r="H232" s="85"/>
      <c r="I232" s="85"/>
    </row>
    <row r="233" spans="2:9" s="86" customFormat="1" x14ac:dyDescent="0.25">
      <c r="B233" s="282"/>
      <c r="C233" s="282"/>
      <c r="D233" s="158"/>
      <c r="E233" s="132"/>
      <c r="F233" s="85"/>
      <c r="G233" s="85"/>
      <c r="H233" s="85"/>
      <c r="I233" s="85"/>
    </row>
    <row r="234" spans="2:9" s="86" customFormat="1" x14ac:dyDescent="0.25">
      <c r="B234" s="282"/>
      <c r="C234" s="282"/>
      <c r="D234" s="158"/>
      <c r="E234" s="132"/>
      <c r="F234" s="85"/>
      <c r="G234" s="85"/>
      <c r="H234" s="85"/>
      <c r="I234" s="85"/>
    </row>
    <row r="235" spans="2:9" s="86" customFormat="1" x14ac:dyDescent="0.25">
      <c r="B235" s="282"/>
      <c r="C235" s="282"/>
      <c r="D235" s="158"/>
      <c r="E235" s="132"/>
      <c r="F235" s="85"/>
      <c r="G235" s="85"/>
      <c r="H235" s="85"/>
      <c r="I235" s="85"/>
    </row>
    <row r="236" spans="2:9" s="86" customFormat="1" x14ac:dyDescent="0.25">
      <c r="B236" s="282"/>
      <c r="C236" s="282"/>
      <c r="D236" s="158"/>
      <c r="E236" s="132"/>
      <c r="F236" s="85"/>
      <c r="G236" s="85"/>
      <c r="H236" s="85"/>
      <c r="I236" s="85"/>
    </row>
    <row r="237" spans="2:9" s="86" customFormat="1" x14ac:dyDescent="0.25">
      <c r="B237" s="282"/>
      <c r="C237" s="282"/>
      <c r="D237" s="158"/>
      <c r="E237" s="132"/>
      <c r="F237" s="85"/>
      <c r="G237" s="85"/>
      <c r="H237" s="85"/>
      <c r="I237" s="85"/>
    </row>
    <row r="238" spans="2:9" s="86" customFormat="1" x14ac:dyDescent="0.25">
      <c r="B238" s="282"/>
      <c r="C238" s="282"/>
      <c r="D238" s="158"/>
      <c r="E238" s="132"/>
      <c r="F238" s="85"/>
      <c r="G238" s="85"/>
      <c r="H238" s="85"/>
      <c r="I238" s="85"/>
    </row>
    <row r="239" spans="2:9" s="86" customFormat="1" x14ac:dyDescent="0.25">
      <c r="B239" s="282"/>
      <c r="C239" s="282"/>
      <c r="D239" s="158"/>
      <c r="E239" s="132"/>
      <c r="F239" s="85"/>
      <c r="G239" s="85"/>
      <c r="H239" s="85"/>
      <c r="I239" s="85"/>
    </row>
    <row r="240" spans="2:9" s="86" customFormat="1" x14ac:dyDescent="0.25">
      <c r="B240" s="282"/>
      <c r="C240" s="282"/>
      <c r="D240" s="158"/>
      <c r="E240" s="132"/>
      <c r="F240" s="85"/>
      <c r="G240" s="85"/>
      <c r="H240" s="85"/>
      <c r="I240" s="85"/>
    </row>
    <row r="241" spans="2:9" s="86" customFormat="1" x14ac:dyDescent="0.25">
      <c r="B241" s="282"/>
      <c r="C241" s="282"/>
      <c r="D241" s="158"/>
      <c r="E241" s="132"/>
      <c r="F241" s="85"/>
      <c r="G241" s="85"/>
      <c r="H241" s="85"/>
      <c r="I241" s="85"/>
    </row>
    <row r="242" spans="2:9" s="86" customFormat="1" x14ac:dyDescent="0.25">
      <c r="B242" s="282"/>
      <c r="C242" s="282"/>
      <c r="D242" s="158"/>
      <c r="E242" s="132"/>
      <c r="F242" s="85"/>
      <c r="G242" s="85"/>
      <c r="H242" s="85"/>
      <c r="I242" s="85"/>
    </row>
    <row r="243" spans="2:9" s="86" customFormat="1" x14ac:dyDescent="0.25">
      <c r="B243" s="282"/>
      <c r="C243" s="282"/>
      <c r="D243" s="158"/>
      <c r="E243" s="132"/>
      <c r="F243" s="85"/>
      <c r="G243" s="85"/>
      <c r="H243" s="85"/>
      <c r="I243" s="85"/>
    </row>
    <row r="244" spans="2:9" s="86" customFormat="1" x14ac:dyDescent="0.25">
      <c r="B244" s="282"/>
      <c r="C244" s="282"/>
      <c r="D244" s="158"/>
      <c r="E244" s="132"/>
      <c r="F244" s="85"/>
      <c r="G244" s="85"/>
      <c r="H244" s="85"/>
      <c r="I244" s="85"/>
    </row>
    <row r="245" spans="2:9" s="86" customFormat="1" x14ac:dyDescent="0.25">
      <c r="B245" s="282"/>
      <c r="C245" s="282"/>
      <c r="D245" s="158"/>
      <c r="E245" s="132"/>
      <c r="F245" s="85"/>
      <c r="G245" s="85"/>
      <c r="H245" s="85"/>
      <c r="I245" s="85"/>
    </row>
    <row r="246" spans="2:9" s="86" customFormat="1" x14ac:dyDescent="0.25">
      <c r="B246" s="282"/>
      <c r="C246" s="282"/>
      <c r="D246" s="158"/>
      <c r="E246" s="132"/>
      <c r="F246" s="85"/>
      <c r="G246" s="85"/>
      <c r="H246" s="85"/>
      <c r="I246" s="85"/>
    </row>
    <row r="247" spans="2:9" s="86" customFormat="1" x14ac:dyDescent="0.25">
      <c r="B247" s="282"/>
      <c r="C247" s="282"/>
      <c r="D247" s="158"/>
      <c r="E247" s="132"/>
      <c r="F247" s="85"/>
      <c r="G247" s="85"/>
      <c r="H247" s="85"/>
      <c r="I247" s="85"/>
    </row>
    <row r="248" spans="2:9" s="86" customFormat="1" x14ac:dyDescent="0.25">
      <c r="B248" s="282"/>
      <c r="C248" s="282"/>
      <c r="D248" s="158"/>
      <c r="E248" s="132"/>
      <c r="F248" s="85"/>
      <c r="G248" s="85"/>
      <c r="H248" s="85"/>
      <c r="I248" s="85"/>
    </row>
    <row r="249" spans="2:9" s="86" customFormat="1" x14ac:dyDescent="0.25">
      <c r="B249" s="282"/>
      <c r="C249" s="282"/>
      <c r="D249" s="158"/>
      <c r="E249" s="132"/>
      <c r="F249" s="85"/>
      <c r="G249" s="85"/>
      <c r="H249" s="85"/>
      <c r="I249" s="85"/>
    </row>
    <row r="250" spans="2:9" s="86" customFormat="1" x14ac:dyDescent="0.25">
      <c r="B250" s="282"/>
      <c r="C250" s="282"/>
      <c r="D250" s="158"/>
      <c r="E250" s="132"/>
      <c r="F250" s="85"/>
      <c r="G250" s="85"/>
      <c r="H250" s="85"/>
      <c r="I250" s="85"/>
    </row>
    <row r="251" spans="2:9" s="86" customFormat="1" x14ac:dyDescent="0.25">
      <c r="B251" s="282"/>
      <c r="C251" s="282"/>
      <c r="D251" s="158"/>
      <c r="E251" s="132"/>
      <c r="F251" s="85"/>
      <c r="G251" s="85"/>
      <c r="H251" s="85"/>
      <c r="I251" s="85"/>
    </row>
    <row r="252" spans="2:9" s="86" customFormat="1" x14ac:dyDescent="0.25">
      <c r="B252" s="282"/>
      <c r="C252" s="282"/>
      <c r="D252" s="158"/>
      <c r="E252" s="132"/>
      <c r="F252" s="85"/>
      <c r="G252" s="85"/>
      <c r="H252" s="85"/>
      <c r="I252" s="85"/>
    </row>
    <row r="253" spans="2:9" s="86" customFormat="1" x14ac:dyDescent="0.25">
      <c r="B253" s="282"/>
      <c r="C253" s="282"/>
      <c r="D253" s="158"/>
      <c r="E253" s="132"/>
      <c r="F253" s="85"/>
      <c r="G253" s="85"/>
      <c r="H253" s="85"/>
      <c r="I253" s="85"/>
    </row>
    <row r="254" spans="2:9" s="86" customFormat="1" x14ac:dyDescent="0.25">
      <c r="B254" s="282"/>
      <c r="C254" s="282"/>
      <c r="D254" s="158"/>
      <c r="E254" s="132"/>
      <c r="F254" s="85"/>
      <c r="G254" s="85"/>
      <c r="H254" s="85"/>
      <c r="I254" s="85"/>
    </row>
    <row r="255" spans="2:9" s="86" customFormat="1" x14ac:dyDescent="0.25">
      <c r="B255" s="282"/>
      <c r="C255" s="282"/>
      <c r="D255" s="158"/>
      <c r="E255" s="132"/>
      <c r="F255" s="85"/>
      <c r="G255" s="85"/>
      <c r="H255" s="85"/>
      <c r="I255" s="85"/>
    </row>
    <row r="256" spans="2:9" s="86" customFormat="1" x14ac:dyDescent="0.25">
      <c r="B256" s="282"/>
      <c r="C256" s="282"/>
      <c r="D256" s="158"/>
      <c r="E256" s="132"/>
      <c r="F256" s="85"/>
      <c r="G256" s="85"/>
      <c r="H256" s="85"/>
      <c r="I256" s="85"/>
    </row>
    <row r="257" spans="2:9" s="86" customFormat="1" x14ac:dyDescent="0.25">
      <c r="B257" s="282"/>
      <c r="C257" s="282"/>
      <c r="D257" s="158"/>
      <c r="E257" s="132"/>
      <c r="F257" s="85"/>
      <c r="G257" s="85"/>
      <c r="H257" s="85"/>
      <c r="I257" s="85"/>
    </row>
    <row r="258" spans="2:9" s="86" customFormat="1" x14ac:dyDescent="0.25">
      <c r="B258" s="282"/>
      <c r="C258" s="282"/>
      <c r="D258" s="158"/>
      <c r="E258" s="132"/>
      <c r="F258" s="85"/>
      <c r="G258" s="85"/>
      <c r="H258" s="85"/>
      <c r="I258" s="85"/>
    </row>
    <row r="259" spans="2:9" s="86" customFormat="1" x14ac:dyDescent="0.25">
      <c r="B259" s="282"/>
      <c r="C259" s="282"/>
      <c r="D259" s="158"/>
      <c r="E259" s="132"/>
      <c r="F259" s="85"/>
      <c r="G259" s="85"/>
      <c r="H259" s="85"/>
      <c r="I259" s="85"/>
    </row>
    <row r="260" spans="2:9" s="86" customFormat="1" x14ac:dyDescent="0.25">
      <c r="B260" s="282"/>
      <c r="C260" s="282"/>
      <c r="D260" s="158"/>
      <c r="E260" s="132"/>
      <c r="F260" s="85"/>
      <c r="G260" s="85"/>
      <c r="H260" s="85"/>
      <c r="I260" s="85"/>
    </row>
    <row r="261" spans="2:9" s="86" customFormat="1" x14ac:dyDescent="0.25">
      <c r="B261" s="282"/>
      <c r="C261" s="282"/>
      <c r="D261" s="158"/>
      <c r="E261" s="132"/>
      <c r="F261" s="85"/>
      <c r="G261" s="85"/>
      <c r="H261" s="85"/>
      <c r="I261" s="85"/>
    </row>
    <row r="262" spans="2:9" s="86" customFormat="1" x14ac:dyDescent="0.25">
      <c r="B262" s="282"/>
      <c r="C262" s="282"/>
      <c r="D262" s="158"/>
      <c r="E262" s="132"/>
      <c r="F262" s="85"/>
      <c r="G262" s="85"/>
      <c r="H262" s="85"/>
      <c r="I262" s="85"/>
    </row>
    <row r="263" spans="2:9" s="86" customFormat="1" x14ac:dyDescent="0.25">
      <c r="B263" s="282"/>
      <c r="C263" s="282"/>
      <c r="D263" s="158"/>
      <c r="E263" s="132"/>
      <c r="F263" s="85"/>
      <c r="G263" s="85"/>
      <c r="H263" s="85"/>
      <c r="I263" s="85"/>
    </row>
    <row r="264" spans="2:9" s="86" customFormat="1" x14ac:dyDescent="0.25">
      <c r="B264" s="282"/>
      <c r="C264" s="282"/>
      <c r="D264" s="158"/>
      <c r="E264" s="132"/>
      <c r="F264" s="85"/>
      <c r="G264" s="85"/>
      <c r="H264" s="85"/>
      <c r="I264" s="85"/>
    </row>
    <row r="265" spans="2:9" s="86" customFormat="1" x14ac:dyDescent="0.25">
      <c r="B265" s="282"/>
      <c r="C265" s="282"/>
      <c r="D265" s="158"/>
      <c r="E265" s="132"/>
      <c r="F265" s="85"/>
      <c r="G265" s="85"/>
      <c r="H265" s="85"/>
      <c r="I265" s="85"/>
    </row>
    <row r="266" spans="2:9" s="86" customFormat="1" x14ac:dyDescent="0.25">
      <c r="B266" s="282"/>
      <c r="C266" s="282"/>
      <c r="D266" s="158"/>
      <c r="E266" s="132"/>
      <c r="F266" s="85"/>
      <c r="G266" s="85"/>
      <c r="H266" s="85"/>
      <c r="I266" s="85"/>
    </row>
    <row r="267" spans="2:9" s="86" customFormat="1" x14ac:dyDescent="0.25">
      <c r="B267" s="282"/>
      <c r="C267" s="282"/>
      <c r="D267" s="158"/>
      <c r="E267" s="132"/>
      <c r="F267" s="85"/>
      <c r="G267" s="85"/>
      <c r="H267" s="85"/>
      <c r="I267" s="85"/>
    </row>
    <row r="268" spans="2:9" s="86" customFormat="1" x14ac:dyDescent="0.25">
      <c r="B268" s="282"/>
      <c r="C268" s="282"/>
      <c r="D268" s="158"/>
      <c r="E268" s="132"/>
      <c r="F268" s="85"/>
      <c r="G268" s="85"/>
      <c r="H268" s="85"/>
      <c r="I268" s="85"/>
    </row>
    <row r="269" spans="2:9" s="86" customFormat="1" x14ac:dyDescent="0.25">
      <c r="B269" s="282"/>
      <c r="C269" s="282"/>
      <c r="D269" s="158"/>
      <c r="E269" s="132"/>
      <c r="F269" s="85"/>
      <c r="G269" s="85"/>
      <c r="H269" s="85"/>
      <c r="I269" s="85"/>
    </row>
    <row r="270" spans="2:9" s="86" customFormat="1" x14ac:dyDescent="0.25">
      <c r="B270" s="282"/>
      <c r="C270" s="282"/>
      <c r="D270" s="158"/>
      <c r="E270" s="132"/>
      <c r="F270" s="85"/>
      <c r="G270" s="85"/>
      <c r="H270" s="85"/>
      <c r="I270" s="85"/>
    </row>
    <row r="271" spans="2:9" s="86" customFormat="1" x14ac:dyDescent="0.25">
      <c r="B271" s="282"/>
      <c r="C271" s="282"/>
      <c r="D271" s="158"/>
      <c r="E271" s="132"/>
      <c r="F271" s="85"/>
      <c r="G271" s="85"/>
      <c r="H271" s="85"/>
      <c r="I271" s="85"/>
    </row>
    <row r="272" spans="2:9" s="86" customFormat="1" x14ac:dyDescent="0.25">
      <c r="B272" s="282"/>
      <c r="C272" s="282"/>
      <c r="D272" s="158"/>
      <c r="E272" s="132"/>
      <c r="F272" s="85"/>
      <c r="G272" s="85"/>
      <c r="H272" s="85"/>
      <c r="I272" s="85"/>
    </row>
    <row r="273" spans="2:9" s="86" customFormat="1" x14ac:dyDescent="0.25">
      <c r="B273" s="282"/>
      <c r="C273" s="282"/>
      <c r="D273" s="158"/>
      <c r="E273" s="132"/>
      <c r="F273" s="85"/>
      <c r="G273" s="85"/>
      <c r="H273" s="85"/>
      <c r="I273" s="85"/>
    </row>
    <row r="274" spans="2:9" s="86" customFormat="1" x14ac:dyDescent="0.25">
      <c r="B274" s="282"/>
      <c r="C274" s="282"/>
      <c r="D274" s="158"/>
      <c r="E274" s="132"/>
      <c r="F274" s="85"/>
      <c r="G274" s="85"/>
      <c r="H274" s="85"/>
      <c r="I274" s="85"/>
    </row>
    <row r="275" spans="2:9" s="86" customFormat="1" x14ac:dyDescent="0.25">
      <c r="B275" s="282"/>
      <c r="C275" s="282"/>
      <c r="D275" s="158"/>
      <c r="E275" s="132"/>
      <c r="F275" s="85"/>
      <c r="G275" s="85"/>
      <c r="H275" s="85"/>
      <c r="I275" s="85"/>
    </row>
    <row r="276" spans="2:9" s="86" customFormat="1" x14ac:dyDescent="0.25">
      <c r="B276" s="282"/>
      <c r="C276" s="282"/>
      <c r="D276" s="158"/>
      <c r="E276" s="132"/>
      <c r="F276" s="85"/>
      <c r="G276" s="85"/>
      <c r="H276" s="85"/>
      <c r="I276" s="85"/>
    </row>
    <row r="277" spans="2:9" s="86" customFormat="1" x14ac:dyDescent="0.25">
      <c r="B277" s="282"/>
      <c r="C277" s="282"/>
      <c r="D277" s="158"/>
      <c r="E277" s="132"/>
      <c r="F277" s="85"/>
      <c r="G277" s="85"/>
      <c r="H277" s="85"/>
      <c r="I277" s="85"/>
    </row>
    <row r="278" spans="2:9" s="86" customFormat="1" x14ac:dyDescent="0.25">
      <c r="B278" s="282"/>
      <c r="C278" s="282"/>
      <c r="D278" s="158"/>
      <c r="E278" s="132"/>
      <c r="F278" s="85"/>
      <c r="G278" s="85"/>
      <c r="H278" s="85"/>
      <c r="I278" s="85"/>
    </row>
    <row r="279" spans="2:9" s="86" customFormat="1" x14ac:dyDescent="0.25">
      <c r="B279" s="282"/>
      <c r="C279" s="282"/>
      <c r="D279" s="158"/>
      <c r="E279" s="132"/>
      <c r="F279" s="85"/>
      <c r="G279" s="85"/>
      <c r="H279" s="85"/>
      <c r="I279" s="85"/>
    </row>
    <row r="280" spans="2:9" s="86" customFormat="1" x14ac:dyDescent="0.25">
      <c r="B280" s="282"/>
      <c r="C280" s="282"/>
      <c r="D280" s="158"/>
      <c r="E280" s="132"/>
      <c r="F280" s="85"/>
      <c r="G280" s="85"/>
      <c r="H280" s="85"/>
      <c r="I280" s="85"/>
    </row>
    <row r="281" spans="2:9" s="86" customFormat="1" x14ac:dyDescent="0.25">
      <c r="B281" s="282"/>
      <c r="C281" s="282"/>
      <c r="D281" s="158"/>
      <c r="E281" s="132"/>
      <c r="F281" s="85"/>
      <c r="G281" s="85"/>
      <c r="H281" s="85"/>
      <c r="I281" s="85"/>
    </row>
    <row r="282" spans="2:9" s="86" customFormat="1" x14ac:dyDescent="0.25">
      <c r="B282" s="282"/>
      <c r="C282" s="282"/>
      <c r="D282" s="158"/>
      <c r="E282" s="132"/>
      <c r="F282" s="85"/>
      <c r="G282" s="85"/>
      <c r="H282" s="85"/>
      <c r="I282" s="85"/>
    </row>
    <row r="283" spans="2:9" s="86" customFormat="1" x14ac:dyDescent="0.25">
      <c r="B283" s="282"/>
      <c r="C283" s="282"/>
      <c r="D283" s="158"/>
      <c r="E283" s="132"/>
      <c r="F283" s="85"/>
      <c r="G283" s="85"/>
      <c r="H283" s="85"/>
      <c r="I283" s="85"/>
    </row>
    <row r="284" spans="2:9" s="86" customFormat="1" x14ac:dyDescent="0.25">
      <c r="B284" s="282"/>
      <c r="C284" s="282"/>
      <c r="D284" s="158"/>
      <c r="E284" s="132"/>
      <c r="F284" s="85"/>
      <c r="G284" s="85"/>
      <c r="H284" s="85"/>
      <c r="I284" s="85"/>
    </row>
    <row r="285" spans="2:9" s="86" customFormat="1" x14ac:dyDescent="0.25">
      <c r="B285" s="282"/>
      <c r="C285" s="282"/>
      <c r="D285" s="158"/>
      <c r="E285" s="132"/>
      <c r="F285" s="85"/>
      <c r="G285" s="85"/>
      <c r="H285" s="85"/>
      <c r="I285" s="85"/>
    </row>
    <row r="286" spans="2:9" s="86" customFormat="1" x14ac:dyDescent="0.25">
      <c r="B286" s="282"/>
      <c r="C286" s="282"/>
      <c r="D286" s="158"/>
      <c r="E286" s="132"/>
      <c r="F286" s="85"/>
      <c r="G286" s="85"/>
      <c r="H286" s="85"/>
      <c r="I286" s="85"/>
    </row>
    <row r="287" spans="2:9" s="86" customFormat="1" x14ac:dyDescent="0.25">
      <c r="B287" s="282"/>
      <c r="C287" s="282"/>
      <c r="D287" s="158"/>
      <c r="E287" s="132"/>
      <c r="F287" s="85"/>
      <c r="G287" s="85"/>
      <c r="H287" s="85"/>
      <c r="I287" s="85"/>
    </row>
    <row r="288" spans="2:9" s="86" customFormat="1" x14ac:dyDescent="0.25">
      <c r="B288" s="282"/>
      <c r="C288" s="282"/>
      <c r="D288" s="158"/>
      <c r="E288" s="132"/>
      <c r="F288" s="85"/>
      <c r="G288" s="85"/>
      <c r="H288" s="85"/>
      <c r="I288" s="85"/>
    </row>
    <row r="289" spans="2:9" s="86" customFormat="1" x14ac:dyDescent="0.25">
      <c r="B289" s="282"/>
      <c r="C289" s="282"/>
      <c r="D289" s="158"/>
      <c r="E289" s="132"/>
      <c r="F289" s="85"/>
      <c r="G289" s="85"/>
      <c r="H289" s="85"/>
      <c r="I289" s="85"/>
    </row>
    <row r="290" spans="2:9" s="86" customFormat="1" x14ac:dyDescent="0.25">
      <c r="B290" s="282"/>
      <c r="C290" s="282"/>
      <c r="D290" s="158"/>
      <c r="E290" s="132"/>
      <c r="F290" s="85"/>
      <c r="G290" s="85"/>
      <c r="H290" s="85"/>
      <c r="I290" s="85"/>
    </row>
    <row r="291" spans="2:9" s="86" customFormat="1" x14ac:dyDescent="0.25">
      <c r="B291" s="282"/>
      <c r="C291" s="282"/>
      <c r="D291" s="158"/>
      <c r="E291" s="132"/>
      <c r="F291" s="85"/>
      <c r="G291" s="85"/>
      <c r="H291" s="85"/>
      <c r="I291" s="85"/>
    </row>
    <row r="292" spans="2:9" s="86" customFormat="1" x14ac:dyDescent="0.25">
      <c r="B292" s="282"/>
      <c r="C292" s="282"/>
      <c r="D292" s="158"/>
      <c r="E292" s="132"/>
      <c r="F292" s="85"/>
      <c r="G292" s="85"/>
      <c r="H292" s="85"/>
      <c r="I292" s="85"/>
    </row>
    <row r="293" spans="2:9" s="86" customFormat="1" x14ac:dyDescent="0.25">
      <c r="B293" s="282"/>
      <c r="C293" s="282"/>
      <c r="D293" s="158"/>
      <c r="E293" s="132"/>
      <c r="F293" s="85"/>
      <c r="G293" s="85"/>
      <c r="H293" s="85"/>
      <c r="I293" s="85"/>
    </row>
    <row r="294" spans="2:9" s="86" customFormat="1" x14ac:dyDescent="0.25">
      <c r="B294" s="282"/>
      <c r="C294" s="282"/>
      <c r="D294" s="158"/>
      <c r="E294" s="132"/>
      <c r="F294" s="85"/>
      <c r="G294" s="85"/>
      <c r="H294" s="85"/>
      <c r="I294" s="85"/>
    </row>
    <row r="295" spans="2:9" s="86" customFormat="1" x14ac:dyDescent="0.25">
      <c r="B295" s="282"/>
      <c r="C295" s="282"/>
      <c r="D295" s="158"/>
      <c r="E295" s="132"/>
      <c r="F295" s="85"/>
      <c r="G295" s="85"/>
      <c r="H295" s="85"/>
      <c r="I295" s="85"/>
    </row>
    <row r="296" spans="2:9" s="86" customFormat="1" x14ac:dyDescent="0.25">
      <c r="B296" s="282"/>
      <c r="C296" s="282"/>
      <c r="D296" s="158"/>
      <c r="E296" s="132"/>
      <c r="F296" s="85"/>
      <c r="G296" s="85"/>
      <c r="H296" s="85"/>
      <c r="I296" s="85"/>
    </row>
    <row r="297" spans="2:9" s="86" customFormat="1" x14ac:dyDescent="0.25">
      <c r="B297" s="282"/>
      <c r="C297" s="282"/>
      <c r="D297" s="158"/>
      <c r="E297" s="132"/>
      <c r="F297" s="85"/>
      <c r="G297" s="85"/>
      <c r="H297" s="85"/>
      <c r="I297" s="85"/>
    </row>
    <row r="298" spans="2:9" s="86" customFormat="1" x14ac:dyDescent="0.25">
      <c r="B298" s="282"/>
      <c r="C298" s="282"/>
      <c r="D298" s="158"/>
      <c r="E298" s="132"/>
      <c r="F298" s="85"/>
      <c r="G298" s="85"/>
      <c r="H298" s="85"/>
      <c r="I298" s="85"/>
    </row>
    <row r="299" spans="2:9" s="86" customFormat="1" x14ac:dyDescent="0.25">
      <c r="B299" s="282"/>
      <c r="C299" s="282"/>
      <c r="D299" s="158"/>
      <c r="E299" s="132"/>
      <c r="F299" s="85"/>
      <c r="G299" s="85"/>
      <c r="H299" s="85"/>
      <c r="I299" s="85"/>
    </row>
    <row r="300" spans="2:9" s="86" customFormat="1" x14ac:dyDescent="0.25">
      <c r="B300" s="282"/>
      <c r="C300" s="282"/>
      <c r="D300" s="158"/>
      <c r="E300" s="132"/>
      <c r="F300" s="85"/>
      <c r="G300" s="85"/>
      <c r="H300" s="85"/>
      <c r="I300" s="85"/>
    </row>
    <row r="301" spans="2:9" s="86" customFormat="1" x14ac:dyDescent="0.25">
      <c r="B301" s="282"/>
      <c r="C301" s="282"/>
      <c r="D301" s="158"/>
      <c r="E301" s="132"/>
      <c r="F301" s="85"/>
      <c r="G301" s="85"/>
      <c r="H301" s="85"/>
      <c r="I301" s="85"/>
    </row>
    <row r="302" spans="2:9" s="86" customFormat="1" x14ac:dyDescent="0.25">
      <c r="B302" s="282"/>
      <c r="C302" s="282"/>
      <c r="D302" s="158"/>
      <c r="E302" s="132"/>
      <c r="F302" s="85"/>
      <c r="G302" s="85"/>
      <c r="H302" s="85"/>
      <c r="I302" s="85"/>
    </row>
    <row r="303" spans="2:9" s="86" customFormat="1" x14ac:dyDescent="0.25">
      <c r="B303" s="282"/>
      <c r="C303" s="282"/>
      <c r="D303" s="158"/>
      <c r="E303" s="132"/>
      <c r="F303" s="85"/>
      <c r="G303" s="85"/>
      <c r="H303" s="85"/>
      <c r="I303" s="85"/>
    </row>
    <row r="304" spans="2:9" s="86" customFormat="1" x14ac:dyDescent="0.25">
      <c r="B304" s="282"/>
      <c r="C304" s="282"/>
      <c r="D304" s="158"/>
      <c r="E304" s="132"/>
      <c r="F304" s="85"/>
      <c r="G304" s="85"/>
      <c r="H304" s="85"/>
      <c r="I304" s="85"/>
    </row>
    <row r="305" spans="2:9" s="86" customFormat="1" x14ac:dyDescent="0.25">
      <c r="B305" s="282"/>
      <c r="C305" s="282"/>
      <c r="D305" s="158"/>
      <c r="E305" s="132"/>
      <c r="F305" s="85"/>
      <c r="G305" s="85"/>
      <c r="H305" s="85"/>
      <c r="I305" s="85"/>
    </row>
    <row r="306" spans="2:9" s="86" customFormat="1" x14ac:dyDescent="0.25">
      <c r="B306" s="282"/>
      <c r="C306" s="282"/>
      <c r="D306" s="158"/>
      <c r="E306" s="132"/>
      <c r="F306" s="85"/>
      <c r="G306" s="85"/>
      <c r="H306" s="85"/>
      <c r="I306" s="85"/>
    </row>
    <row r="307" spans="2:9" s="86" customFormat="1" x14ac:dyDescent="0.25">
      <c r="B307" s="282"/>
      <c r="C307" s="282"/>
      <c r="D307" s="158"/>
      <c r="E307" s="132"/>
      <c r="F307" s="85"/>
      <c r="G307" s="85"/>
      <c r="H307" s="85"/>
      <c r="I307" s="85"/>
    </row>
    <row r="308" spans="2:9" s="86" customFormat="1" x14ac:dyDescent="0.25">
      <c r="B308" s="282"/>
      <c r="C308" s="282"/>
      <c r="D308" s="158"/>
      <c r="E308" s="132"/>
      <c r="F308" s="85"/>
      <c r="G308" s="85"/>
      <c r="H308" s="85"/>
      <c r="I308" s="85"/>
    </row>
    <row r="309" spans="2:9" s="86" customFormat="1" x14ac:dyDescent="0.25">
      <c r="B309" s="282"/>
      <c r="C309" s="282"/>
      <c r="D309" s="158"/>
      <c r="E309" s="132"/>
      <c r="F309" s="85"/>
      <c r="G309" s="85"/>
      <c r="H309" s="85"/>
      <c r="I309" s="85"/>
    </row>
    <row r="310" spans="2:9" s="86" customFormat="1" x14ac:dyDescent="0.25">
      <c r="B310" s="282"/>
      <c r="C310" s="282"/>
      <c r="D310" s="158"/>
      <c r="E310" s="132"/>
      <c r="F310" s="85"/>
      <c r="G310" s="85"/>
      <c r="H310" s="85"/>
      <c r="I310" s="85"/>
    </row>
    <row r="311" spans="2:9" s="86" customFormat="1" x14ac:dyDescent="0.25">
      <c r="B311" s="282"/>
      <c r="C311" s="282"/>
      <c r="D311" s="158"/>
      <c r="E311" s="132"/>
      <c r="F311" s="85"/>
      <c r="G311" s="85"/>
      <c r="H311" s="85"/>
      <c r="I311" s="85"/>
    </row>
    <row r="312" spans="2:9" s="86" customFormat="1" x14ac:dyDescent="0.25">
      <c r="B312" s="282"/>
      <c r="C312" s="282"/>
      <c r="D312" s="158"/>
      <c r="E312" s="132"/>
      <c r="F312" s="85"/>
      <c r="G312" s="85"/>
      <c r="H312" s="85"/>
      <c r="I312" s="85"/>
    </row>
    <row r="313" spans="2:9" s="86" customFormat="1" x14ac:dyDescent="0.25">
      <c r="B313" s="282"/>
      <c r="C313" s="282"/>
      <c r="D313" s="158"/>
      <c r="E313" s="132"/>
      <c r="F313" s="85"/>
      <c r="G313" s="85"/>
      <c r="H313" s="85"/>
      <c r="I313" s="85"/>
    </row>
    <row r="314" spans="2:9" s="86" customFormat="1" x14ac:dyDescent="0.25">
      <c r="B314" s="282"/>
      <c r="C314" s="282"/>
      <c r="D314" s="158"/>
      <c r="E314" s="132"/>
      <c r="F314" s="85"/>
      <c r="G314" s="85"/>
      <c r="H314" s="85"/>
      <c r="I314" s="85"/>
    </row>
    <row r="315" spans="2:9" s="86" customFormat="1" x14ac:dyDescent="0.25">
      <c r="B315" s="282"/>
      <c r="C315" s="282"/>
      <c r="D315" s="158"/>
      <c r="E315" s="132"/>
      <c r="F315" s="85"/>
      <c r="G315" s="85"/>
      <c r="H315" s="85"/>
      <c r="I315" s="85"/>
    </row>
    <row r="316" spans="2:9" s="86" customFormat="1" x14ac:dyDescent="0.25">
      <c r="B316" s="282"/>
      <c r="C316" s="282"/>
      <c r="D316" s="158"/>
      <c r="E316" s="132"/>
      <c r="F316" s="85"/>
      <c r="G316" s="85"/>
      <c r="H316" s="85"/>
      <c r="I316" s="85"/>
    </row>
    <row r="317" spans="2:9" s="86" customFormat="1" x14ac:dyDescent="0.25">
      <c r="B317" s="282"/>
      <c r="C317" s="282"/>
      <c r="D317" s="158"/>
      <c r="E317" s="132"/>
      <c r="F317" s="85"/>
      <c r="G317" s="85"/>
      <c r="H317" s="85"/>
      <c r="I317" s="85"/>
    </row>
    <row r="318" spans="2:9" s="86" customFormat="1" x14ac:dyDescent="0.25">
      <c r="B318" s="282"/>
      <c r="C318" s="282"/>
      <c r="D318" s="158"/>
      <c r="E318" s="132"/>
      <c r="F318" s="85"/>
      <c r="G318" s="85"/>
      <c r="H318" s="85"/>
      <c r="I318" s="85"/>
    </row>
    <row r="319" spans="2:9" s="86" customFormat="1" x14ac:dyDescent="0.25">
      <c r="B319" s="282"/>
      <c r="C319" s="282"/>
      <c r="D319" s="158"/>
      <c r="E319" s="132"/>
      <c r="F319" s="85"/>
      <c r="G319" s="85"/>
      <c r="H319" s="85"/>
      <c r="I319" s="85"/>
    </row>
    <row r="320" spans="2:9" s="86" customFormat="1" x14ac:dyDescent="0.25">
      <c r="B320" s="282"/>
      <c r="C320" s="282"/>
      <c r="D320" s="158"/>
      <c r="E320" s="132"/>
      <c r="F320" s="85"/>
      <c r="G320" s="85"/>
      <c r="H320" s="85"/>
      <c r="I320" s="85"/>
    </row>
    <row r="321" spans="2:9" s="86" customFormat="1" x14ac:dyDescent="0.25">
      <c r="B321" s="282"/>
      <c r="C321" s="282"/>
      <c r="D321" s="158"/>
      <c r="E321" s="132"/>
      <c r="F321" s="85"/>
      <c r="G321" s="85"/>
      <c r="H321" s="85"/>
      <c r="I321" s="85"/>
    </row>
    <row r="322" spans="2:9" s="86" customFormat="1" x14ac:dyDescent="0.25">
      <c r="B322" s="282"/>
      <c r="C322" s="282"/>
      <c r="D322" s="158"/>
      <c r="E322" s="132"/>
      <c r="F322" s="85"/>
      <c r="G322" s="85"/>
      <c r="H322" s="85"/>
      <c r="I322" s="85"/>
    </row>
    <row r="323" spans="2:9" s="86" customFormat="1" x14ac:dyDescent="0.25">
      <c r="B323" s="282"/>
      <c r="C323" s="282"/>
      <c r="D323" s="158"/>
      <c r="E323" s="132"/>
      <c r="F323" s="85"/>
      <c r="G323" s="85"/>
      <c r="H323" s="85"/>
      <c r="I323" s="85"/>
    </row>
    <row r="324" spans="2:9" s="86" customFormat="1" x14ac:dyDescent="0.25">
      <c r="B324" s="282"/>
      <c r="C324" s="282"/>
      <c r="D324" s="158"/>
      <c r="E324" s="132"/>
      <c r="F324" s="85"/>
      <c r="G324" s="85"/>
      <c r="H324" s="85"/>
      <c r="I324" s="85"/>
    </row>
    <row r="325" spans="2:9" s="86" customFormat="1" x14ac:dyDescent="0.25">
      <c r="B325" s="282"/>
      <c r="C325" s="282"/>
      <c r="D325" s="158"/>
      <c r="E325" s="132"/>
      <c r="F325" s="85"/>
      <c r="G325" s="85"/>
      <c r="H325" s="85"/>
      <c r="I325" s="85"/>
    </row>
    <row r="326" spans="2:9" s="86" customFormat="1" x14ac:dyDescent="0.25">
      <c r="B326" s="282"/>
      <c r="C326" s="282"/>
      <c r="D326" s="158"/>
      <c r="E326" s="132"/>
      <c r="F326" s="85"/>
      <c r="G326" s="85"/>
      <c r="H326" s="85"/>
      <c r="I326" s="85"/>
    </row>
    <row r="327" spans="2:9" s="86" customFormat="1" x14ac:dyDescent="0.25">
      <c r="B327" s="282"/>
      <c r="C327" s="282"/>
      <c r="D327" s="158"/>
      <c r="E327" s="132"/>
      <c r="F327" s="85"/>
      <c r="G327" s="85"/>
      <c r="H327" s="85"/>
      <c r="I327" s="85"/>
    </row>
    <row r="328" spans="2:9" s="86" customFormat="1" x14ac:dyDescent="0.25">
      <c r="B328" s="282"/>
      <c r="C328" s="282"/>
      <c r="D328" s="158"/>
      <c r="E328" s="132"/>
      <c r="F328" s="85"/>
      <c r="G328" s="85"/>
      <c r="H328" s="85"/>
      <c r="I328" s="85"/>
    </row>
    <row r="329" spans="2:9" s="86" customFormat="1" x14ac:dyDescent="0.25">
      <c r="B329" s="282"/>
      <c r="C329" s="282"/>
      <c r="D329" s="158"/>
      <c r="E329" s="132"/>
      <c r="F329" s="85"/>
      <c r="G329" s="85"/>
      <c r="H329" s="85"/>
      <c r="I329" s="85"/>
    </row>
    <row r="330" spans="2:9" s="86" customFormat="1" x14ac:dyDescent="0.25">
      <c r="B330" s="282"/>
      <c r="C330" s="282"/>
      <c r="D330" s="158"/>
      <c r="E330" s="132"/>
      <c r="F330" s="85"/>
      <c r="G330" s="85"/>
      <c r="H330" s="85"/>
      <c r="I330" s="85"/>
    </row>
    <row r="331" spans="2:9" s="86" customFormat="1" x14ac:dyDescent="0.25">
      <c r="B331" s="282"/>
      <c r="C331" s="282"/>
      <c r="D331" s="158"/>
      <c r="E331" s="132"/>
      <c r="F331" s="85"/>
      <c r="G331" s="85"/>
      <c r="H331" s="85"/>
      <c r="I331" s="85"/>
    </row>
    <row r="332" spans="2:9" s="86" customFormat="1" x14ac:dyDescent="0.25">
      <c r="B332" s="282"/>
      <c r="C332" s="282"/>
      <c r="D332" s="158"/>
      <c r="E332" s="132"/>
      <c r="F332" s="85"/>
      <c r="G332" s="85"/>
      <c r="H332" s="85"/>
      <c r="I332" s="85"/>
    </row>
    <row r="333" spans="2:9" s="86" customFormat="1" x14ac:dyDescent="0.25">
      <c r="B333" s="282"/>
      <c r="C333" s="282"/>
      <c r="D333" s="158"/>
      <c r="E333" s="132"/>
      <c r="F333" s="85"/>
      <c r="G333" s="85"/>
      <c r="H333" s="85"/>
      <c r="I333" s="85"/>
    </row>
    <row r="334" spans="2:9" s="86" customFormat="1" x14ac:dyDescent="0.25">
      <c r="B334" s="282"/>
      <c r="C334" s="282"/>
      <c r="D334" s="158"/>
      <c r="E334" s="132"/>
      <c r="F334" s="85"/>
      <c r="G334" s="85"/>
      <c r="H334" s="85"/>
      <c r="I334" s="85"/>
    </row>
    <row r="335" spans="2:9" s="86" customFormat="1" x14ac:dyDescent="0.25">
      <c r="B335" s="282"/>
      <c r="C335" s="282"/>
      <c r="D335" s="158"/>
      <c r="E335" s="132"/>
      <c r="F335" s="85"/>
      <c r="G335" s="85"/>
      <c r="H335" s="85"/>
      <c r="I335" s="85"/>
    </row>
    <row r="336" spans="2:9" s="86" customFormat="1" x14ac:dyDescent="0.25">
      <c r="B336" s="282"/>
      <c r="C336" s="282"/>
      <c r="D336" s="158"/>
      <c r="E336" s="132"/>
      <c r="F336" s="85"/>
      <c r="G336" s="85"/>
      <c r="H336" s="85"/>
      <c r="I336" s="85"/>
    </row>
    <row r="337" spans="2:9" s="86" customFormat="1" x14ac:dyDescent="0.25">
      <c r="B337" s="282"/>
      <c r="C337" s="282"/>
      <c r="D337" s="158"/>
      <c r="E337" s="132"/>
      <c r="F337" s="85"/>
      <c r="G337" s="85"/>
      <c r="H337" s="85"/>
      <c r="I337" s="85"/>
    </row>
    <row r="338" spans="2:9" s="86" customFormat="1" x14ac:dyDescent="0.25">
      <c r="B338" s="282"/>
      <c r="C338" s="282"/>
      <c r="D338" s="158"/>
      <c r="E338" s="132"/>
      <c r="F338" s="85"/>
      <c r="G338" s="85"/>
      <c r="H338" s="85"/>
      <c r="I338" s="85"/>
    </row>
    <row r="339" spans="2:9" s="86" customFormat="1" x14ac:dyDescent="0.25">
      <c r="B339" s="282"/>
      <c r="C339" s="282"/>
      <c r="D339" s="158"/>
      <c r="E339" s="132"/>
      <c r="F339" s="85"/>
      <c r="G339" s="85"/>
      <c r="H339" s="85"/>
      <c r="I339" s="85"/>
    </row>
    <row r="340" spans="2:9" s="86" customFormat="1" x14ac:dyDescent="0.25">
      <c r="B340" s="282"/>
      <c r="C340" s="282"/>
      <c r="D340" s="158"/>
      <c r="E340" s="132"/>
      <c r="F340" s="85"/>
      <c r="G340" s="85"/>
      <c r="H340" s="85"/>
      <c r="I340" s="85"/>
    </row>
    <row r="341" spans="2:9" s="86" customFormat="1" x14ac:dyDescent="0.25">
      <c r="B341" s="282"/>
      <c r="C341" s="282"/>
      <c r="D341" s="158"/>
      <c r="E341" s="132"/>
      <c r="F341" s="85"/>
      <c r="G341" s="85"/>
      <c r="H341" s="85"/>
      <c r="I341" s="85"/>
    </row>
    <row r="342" spans="2:9" s="86" customFormat="1" x14ac:dyDescent="0.25">
      <c r="B342" s="282"/>
      <c r="C342" s="282"/>
      <c r="D342" s="158"/>
      <c r="E342" s="132"/>
      <c r="F342" s="85"/>
      <c r="G342" s="85"/>
      <c r="H342" s="85"/>
      <c r="I342" s="85"/>
    </row>
    <row r="343" spans="2:9" s="86" customFormat="1" x14ac:dyDescent="0.25">
      <c r="B343" s="282"/>
      <c r="C343" s="282"/>
      <c r="D343" s="158"/>
      <c r="E343" s="132"/>
      <c r="F343" s="85"/>
      <c r="G343" s="85"/>
      <c r="H343" s="85"/>
      <c r="I343" s="85"/>
    </row>
    <row r="344" spans="2:9" s="86" customFormat="1" x14ac:dyDescent="0.25">
      <c r="B344" s="282"/>
      <c r="C344" s="282"/>
      <c r="D344" s="158"/>
      <c r="E344" s="132"/>
      <c r="F344" s="85"/>
      <c r="G344" s="85"/>
      <c r="H344" s="85"/>
      <c r="I344" s="85"/>
    </row>
    <row r="345" spans="2:9" s="86" customFormat="1" x14ac:dyDescent="0.25">
      <c r="B345" s="282"/>
      <c r="C345" s="282"/>
      <c r="D345" s="158"/>
      <c r="E345" s="132"/>
      <c r="F345" s="85"/>
      <c r="G345" s="85"/>
      <c r="H345" s="85"/>
      <c r="I345" s="85"/>
    </row>
    <row r="346" spans="2:9" s="86" customFormat="1" x14ac:dyDescent="0.25">
      <c r="B346" s="282"/>
      <c r="C346" s="282"/>
      <c r="D346" s="158"/>
      <c r="E346" s="132"/>
      <c r="F346" s="85"/>
      <c r="G346" s="85"/>
      <c r="H346" s="85"/>
      <c r="I346" s="85"/>
    </row>
    <row r="347" spans="2:9" s="86" customFormat="1" x14ac:dyDescent="0.25">
      <c r="B347" s="282"/>
      <c r="C347" s="282"/>
      <c r="D347" s="158"/>
      <c r="E347" s="132"/>
      <c r="F347" s="85"/>
      <c r="G347" s="85"/>
      <c r="H347" s="85"/>
      <c r="I347" s="85"/>
    </row>
    <row r="348" spans="2:9" s="86" customFormat="1" x14ac:dyDescent="0.25">
      <c r="B348" s="282"/>
      <c r="C348" s="282"/>
      <c r="D348" s="158"/>
      <c r="E348" s="132"/>
      <c r="F348" s="85"/>
      <c r="G348" s="85"/>
      <c r="H348" s="85"/>
      <c r="I348" s="85"/>
    </row>
    <row r="349" spans="2:9" s="86" customFormat="1" x14ac:dyDescent="0.25">
      <c r="B349" s="282"/>
      <c r="C349" s="282"/>
      <c r="D349" s="158"/>
      <c r="E349" s="132"/>
      <c r="F349" s="85"/>
      <c r="G349" s="85"/>
      <c r="H349" s="85"/>
      <c r="I349" s="85"/>
    </row>
    <row r="350" spans="2:9" s="86" customFormat="1" x14ac:dyDescent="0.25">
      <c r="B350" s="282"/>
      <c r="C350" s="282"/>
      <c r="D350" s="158"/>
      <c r="E350" s="132"/>
      <c r="F350" s="85"/>
      <c r="G350" s="85"/>
      <c r="H350" s="85"/>
      <c r="I350" s="85"/>
    </row>
    <row r="351" spans="2:9" s="86" customFormat="1" x14ac:dyDescent="0.25">
      <c r="B351" s="282"/>
      <c r="C351" s="282"/>
      <c r="D351" s="158"/>
      <c r="E351" s="132"/>
      <c r="F351" s="85"/>
      <c r="G351" s="85"/>
      <c r="H351" s="85"/>
      <c r="I351" s="85"/>
    </row>
    <row r="352" spans="2:9" s="86" customFormat="1" x14ac:dyDescent="0.25">
      <c r="B352" s="282"/>
      <c r="C352" s="282"/>
      <c r="D352" s="158"/>
      <c r="E352" s="132"/>
      <c r="F352" s="85"/>
      <c r="G352" s="85"/>
      <c r="H352" s="85"/>
      <c r="I352" s="85"/>
    </row>
    <row r="353" spans="2:9" s="86" customFormat="1" x14ac:dyDescent="0.25">
      <c r="B353" s="282"/>
      <c r="C353" s="282"/>
      <c r="D353" s="158"/>
      <c r="E353" s="132"/>
      <c r="F353" s="85"/>
      <c r="G353" s="85"/>
      <c r="H353" s="85"/>
      <c r="I353" s="85"/>
    </row>
    <row r="354" spans="2:9" s="86" customFormat="1" x14ac:dyDescent="0.25">
      <c r="B354" s="282"/>
      <c r="C354" s="282"/>
      <c r="D354" s="158"/>
      <c r="E354" s="132"/>
      <c r="F354" s="85"/>
      <c r="G354" s="85"/>
      <c r="H354" s="85"/>
      <c r="I354" s="85"/>
    </row>
    <row r="355" spans="2:9" s="86" customFormat="1" x14ac:dyDescent="0.25">
      <c r="B355" s="282"/>
      <c r="C355" s="282"/>
      <c r="D355" s="158"/>
      <c r="E355" s="132"/>
      <c r="F355" s="85"/>
      <c r="G355" s="85"/>
      <c r="H355" s="85"/>
      <c r="I355" s="85"/>
    </row>
    <row r="356" spans="2:9" s="86" customFormat="1" x14ac:dyDescent="0.25">
      <c r="B356" s="282"/>
      <c r="C356" s="282"/>
      <c r="D356" s="158"/>
      <c r="E356" s="132"/>
      <c r="F356" s="85"/>
      <c r="G356" s="85"/>
      <c r="H356" s="85"/>
      <c r="I356" s="85"/>
    </row>
    <row r="357" spans="2:9" s="86" customFormat="1" x14ac:dyDescent="0.25">
      <c r="B357" s="282"/>
      <c r="C357" s="282"/>
      <c r="D357" s="158"/>
      <c r="E357" s="132"/>
      <c r="F357" s="85"/>
      <c r="G357" s="85"/>
      <c r="H357" s="85"/>
      <c r="I357" s="85"/>
    </row>
    <row r="358" spans="2:9" s="86" customFormat="1" x14ac:dyDescent="0.25">
      <c r="B358" s="282"/>
      <c r="C358" s="282"/>
      <c r="D358" s="158"/>
      <c r="E358" s="132"/>
      <c r="F358" s="85"/>
      <c r="G358" s="85"/>
      <c r="H358" s="85"/>
      <c r="I358" s="85"/>
    </row>
    <row r="359" spans="2:9" s="86" customFormat="1" x14ac:dyDescent="0.25">
      <c r="B359" s="282"/>
      <c r="C359" s="282"/>
      <c r="D359" s="158"/>
      <c r="E359" s="132"/>
      <c r="F359" s="85"/>
      <c r="G359" s="85"/>
      <c r="H359" s="85"/>
      <c r="I359" s="85"/>
    </row>
    <row r="360" spans="2:9" s="86" customFormat="1" x14ac:dyDescent="0.25">
      <c r="B360" s="282"/>
      <c r="C360" s="282"/>
      <c r="D360" s="158"/>
      <c r="E360" s="132"/>
      <c r="F360" s="85"/>
      <c r="G360" s="85"/>
      <c r="H360" s="85"/>
      <c r="I360" s="85"/>
    </row>
    <row r="361" spans="2:9" s="86" customFormat="1" x14ac:dyDescent="0.25">
      <c r="B361" s="282"/>
      <c r="C361" s="282"/>
      <c r="D361" s="158"/>
      <c r="E361" s="132"/>
      <c r="F361" s="85"/>
      <c r="G361" s="85"/>
      <c r="H361" s="85"/>
      <c r="I361" s="85"/>
    </row>
    <row r="362" spans="2:9" s="86" customFormat="1" x14ac:dyDescent="0.25">
      <c r="B362" s="282"/>
      <c r="C362" s="282"/>
      <c r="D362" s="158"/>
      <c r="E362" s="132"/>
      <c r="F362" s="85"/>
      <c r="G362" s="85"/>
      <c r="H362" s="85"/>
      <c r="I362" s="85"/>
    </row>
    <row r="363" spans="2:9" s="86" customFormat="1" x14ac:dyDescent="0.25">
      <c r="B363" s="282"/>
      <c r="C363" s="282"/>
      <c r="D363" s="158"/>
      <c r="E363" s="132"/>
      <c r="F363" s="85"/>
      <c r="G363" s="85"/>
      <c r="H363" s="85"/>
      <c r="I363" s="85"/>
    </row>
    <row r="364" spans="2:9" s="86" customFormat="1" x14ac:dyDescent="0.25">
      <c r="B364" s="282"/>
      <c r="C364" s="282"/>
      <c r="D364" s="158"/>
      <c r="E364" s="132"/>
      <c r="F364" s="85"/>
      <c r="G364" s="85"/>
      <c r="H364" s="85"/>
      <c r="I364" s="85"/>
    </row>
    <row r="365" spans="2:9" s="86" customFormat="1" x14ac:dyDescent="0.25">
      <c r="B365" s="282"/>
      <c r="C365" s="282"/>
      <c r="D365" s="158"/>
      <c r="E365" s="132"/>
      <c r="F365" s="85"/>
      <c r="G365" s="85"/>
      <c r="H365" s="85"/>
      <c r="I365" s="85"/>
    </row>
    <row r="366" spans="2:9" s="86" customFormat="1" x14ac:dyDescent="0.25">
      <c r="B366" s="282"/>
      <c r="C366" s="282"/>
      <c r="D366" s="158"/>
      <c r="E366" s="132"/>
      <c r="F366" s="85"/>
      <c r="G366" s="85"/>
      <c r="H366" s="85"/>
      <c r="I366" s="85"/>
    </row>
    <row r="367" spans="2:9" s="86" customFormat="1" x14ac:dyDescent="0.25">
      <c r="B367" s="282"/>
      <c r="C367" s="282"/>
      <c r="D367" s="158"/>
      <c r="E367" s="132"/>
      <c r="F367" s="85"/>
      <c r="G367" s="85"/>
      <c r="H367" s="85"/>
      <c r="I367" s="85"/>
    </row>
    <row r="368" spans="2:9" s="86" customFormat="1" x14ac:dyDescent="0.25">
      <c r="B368" s="282"/>
      <c r="C368" s="282"/>
      <c r="D368" s="158"/>
      <c r="E368" s="132"/>
      <c r="F368" s="85"/>
      <c r="G368" s="85"/>
      <c r="H368" s="85"/>
      <c r="I368" s="85"/>
    </row>
    <row r="369" spans="2:9" s="86" customFormat="1" x14ac:dyDescent="0.25">
      <c r="B369" s="282"/>
      <c r="C369" s="282"/>
      <c r="D369" s="158"/>
      <c r="E369" s="132"/>
      <c r="F369" s="85"/>
      <c r="G369" s="85"/>
      <c r="H369" s="85"/>
      <c r="I369" s="85"/>
    </row>
    <row r="370" spans="2:9" s="86" customFormat="1" x14ac:dyDescent="0.25">
      <c r="B370" s="282"/>
      <c r="C370" s="282"/>
      <c r="D370" s="158"/>
      <c r="E370" s="132"/>
      <c r="F370" s="85"/>
      <c r="G370" s="85"/>
      <c r="H370" s="85"/>
      <c r="I370" s="85"/>
    </row>
    <row r="371" spans="2:9" s="86" customFormat="1" x14ac:dyDescent="0.25">
      <c r="B371" s="282"/>
      <c r="C371" s="282"/>
      <c r="D371" s="158"/>
      <c r="E371" s="132"/>
      <c r="F371" s="85"/>
      <c r="G371" s="85"/>
      <c r="H371" s="85"/>
      <c r="I371" s="85"/>
    </row>
    <row r="372" spans="2:9" s="86" customFormat="1" x14ac:dyDescent="0.25">
      <c r="B372" s="282"/>
      <c r="C372" s="282"/>
      <c r="D372" s="158"/>
      <c r="E372" s="132"/>
      <c r="F372" s="85"/>
      <c r="G372" s="85"/>
      <c r="H372" s="85"/>
      <c r="I372" s="85"/>
    </row>
    <row r="373" spans="2:9" s="86" customFormat="1" x14ac:dyDescent="0.25">
      <c r="B373" s="282"/>
      <c r="C373" s="282"/>
      <c r="D373" s="158"/>
      <c r="E373" s="132"/>
      <c r="F373" s="85"/>
      <c r="G373" s="85"/>
      <c r="H373" s="85"/>
      <c r="I373" s="85"/>
    </row>
    <row r="374" spans="2:9" s="86" customFormat="1" x14ac:dyDescent="0.25">
      <c r="B374" s="282"/>
      <c r="C374" s="282"/>
      <c r="D374" s="158"/>
      <c r="E374" s="132"/>
      <c r="F374" s="85"/>
      <c r="G374" s="85"/>
      <c r="H374" s="85"/>
      <c r="I374" s="85"/>
    </row>
    <row r="375" spans="2:9" s="86" customFormat="1" x14ac:dyDescent="0.25">
      <c r="B375" s="282"/>
      <c r="C375" s="282"/>
      <c r="D375" s="158"/>
      <c r="E375" s="132"/>
      <c r="F375" s="85"/>
      <c r="G375" s="85"/>
      <c r="H375" s="85"/>
      <c r="I375" s="85"/>
    </row>
    <row r="376" spans="2:9" s="86" customFormat="1" x14ac:dyDescent="0.25">
      <c r="B376" s="282"/>
      <c r="C376" s="282"/>
      <c r="D376" s="158"/>
      <c r="E376" s="132"/>
      <c r="F376" s="85"/>
      <c r="G376" s="85"/>
      <c r="H376" s="85"/>
      <c r="I376" s="85"/>
    </row>
    <row r="377" spans="2:9" s="86" customFormat="1" x14ac:dyDescent="0.25">
      <c r="B377" s="282"/>
      <c r="C377" s="282"/>
      <c r="D377" s="158"/>
      <c r="E377" s="132"/>
      <c r="F377" s="85"/>
      <c r="G377" s="85"/>
      <c r="H377" s="85"/>
      <c r="I377" s="85"/>
    </row>
    <row r="378" spans="2:9" s="86" customFormat="1" x14ac:dyDescent="0.25">
      <c r="B378" s="282"/>
      <c r="C378" s="282"/>
      <c r="D378" s="158"/>
      <c r="E378" s="132"/>
      <c r="F378" s="85"/>
      <c r="G378" s="85"/>
      <c r="H378" s="85"/>
      <c r="I378" s="85"/>
    </row>
    <row r="379" spans="2:9" s="86" customFormat="1" x14ac:dyDescent="0.25">
      <c r="B379" s="282"/>
      <c r="C379" s="282"/>
      <c r="D379" s="158"/>
      <c r="E379" s="132"/>
      <c r="F379" s="85"/>
      <c r="G379" s="85"/>
      <c r="H379" s="85"/>
      <c r="I379" s="85"/>
    </row>
    <row r="380" spans="2:9" s="86" customFormat="1" x14ac:dyDescent="0.25">
      <c r="B380" s="282"/>
      <c r="C380" s="282"/>
      <c r="D380" s="158"/>
      <c r="E380" s="132"/>
      <c r="F380" s="85"/>
      <c r="G380" s="85"/>
      <c r="H380" s="85"/>
      <c r="I380" s="85"/>
    </row>
    <row r="381" spans="2:9" s="86" customFormat="1" x14ac:dyDescent="0.25">
      <c r="B381" s="282"/>
      <c r="C381" s="282"/>
      <c r="D381" s="158"/>
      <c r="E381" s="132"/>
      <c r="F381" s="85"/>
      <c r="G381" s="85"/>
      <c r="H381" s="85"/>
      <c r="I381" s="85"/>
    </row>
    <row r="382" spans="2:9" s="86" customFormat="1" x14ac:dyDescent="0.25">
      <c r="B382" s="282"/>
      <c r="C382" s="282"/>
      <c r="D382" s="158"/>
      <c r="E382" s="132"/>
      <c r="F382" s="85"/>
      <c r="G382" s="85"/>
      <c r="H382" s="85"/>
      <c r="I382" s="85"/>
    </row>
    <row r="383" spans="2:9" s="86" customFormat="1" x14ac:dyDescent="0.25">
      <c r="B383" s="282"/>
      <c r="C383" s="282"/>
      <c r="D383" s="158"/>
      <c r="E383" s="132"/>
      <c r="F383" s="85"/>
      <c r="G383" s="85"/>
      <c r="H383" s="85"/>
      <c r="I383" s="85"/>
    </row>
    <row r="384" spans="2:9" s="86" customFormat="1" x14ac:dyDescent="0.25">
      <c r="B384" s="282"/>
      <c r="C384" s="282"/>
      <c r="D384" s="158"/>
      <c r="E384" s="132"/>
      <c r="F384" s="85"/>
      <c r="G384" s="85"/>
      <c r="H384" s="85"/>
      <c r="I384" s="85"/>
    </row>
    <row r="385" spans="2:9" s="86" customFormat="1" x14ac:dyDescent="0.25">
      <c r="B385" s="282"/>
      <c r="C385" s="282"/>
      <c r="D385" s="158"/>
      <c r="E385" s="132"/>
      <c r="F385" s="85"/>
      <c r="G385" s="85"/>
      <c r="H385" s="85"/>
      <c r="I385" s="85"/>
    </row>
    <row r="386" spans="2:9" s="86" customFormat="1" x14ac:dyDescent="0.25">
      <c r="B386" s="282"/>
      <c r="C386" s="282"/>
      <c r="D386" s="158"/>
      <c r="E386" s="132"/>
      <c r="F386" s="85"/>
      <c r="G386" s="85"/>
      <c r="H386" s="85"/>
      <c r="I386" s="85"/>
    </row>
    <row r="387" spans="2:9" s="86" customFormat="1" x14ac:dyDescent="0.25">
      <c r="B387" s="282"/>
      <c r="C387" s="282"/>
      <c r="D387" s="158"/>
      <c r="E387" s="132"/>
      <c r="F387" s="85"/>
      <c r="G387" s="85"/>
      <c r="H387" s="85"/>
      <c r="I387" s="85"/>
    </row>
    <row r="388" spans="2:9" s="86" customFormat="1" x14ac:dyDescent="0.25">
      <c r="B388" s="282"/>
      <c r="C388" s="282"/>
      <c r="D388" s="158"/>
      <c r="E388" s="132"/>
      <c r="F388" s="85"/>
      <c r="G388" s="85"/>
      <c r="H388" s="85"/>
      <c r="I388" s="85"/>
    </row>
    <row r="389" spans="2:9" s="86" customFormat="1" x14ac:dyDescent="0.25">
      <c r="B389" s="282"/>
      <c r="C389" s="282"/>
      <c r="D389" s="158"/>
      <c r="E389" s="132"/>
      <c r="F389" s="85"/>
      <c r="G389" s="85"/>
      <c r="H389" s="85"/>
      <c r="I389" s="85"/>
    </row>
    <row r="390" spans="2:9" s="86" customFormat="1" x14ac:dyDescent="0.25">
      <c r="B390" s="282"/>
      <c r="C390" s="282"/>
      <c r="D390" s="158"/>
      <c r="E390" s="132"/>
      <c r="F390" s="85"/>
      <c r="G390" s="85"/>
      <c r="H390" s="85"/>
      <c r="I390" s="85"/>
    </row>
    <row r="391" spans="2:9" s="86" customFormat="1" x14ac:dyDescent="0.25">
      <c r="B391" s="282"/>
      <c r="C391" s="282"/>
      <c r="D391" s="158"/>
      <c r="E391" s="132"/>
      <c r="F391" s="85"/>
      <c r="G391" s="85"/>
      <c r="H391" s="85"/>
      <c r="I391" s="85"/>
    </row>
    <row r="392" spans="2:9" s="86" customFormat="1" x14ac:dyDescent="0.25">
      <c r="B392" s="282"/>
      <c r="C392" s="282"/>
      <c r="D392" s="158"/>
      <c r="E392" s="132"/>
      <c r="F392" s="85"/>
      <c r="G392" s="85"/>
      <c r="H392" s="85"/>
      <c r="I392" s="85"/>
    </row>
    <row r="393" spans="2:9" s="86" customFormat="1" x14ac:dyDescent="0.25">
      <c r="B393" s="282"/>
      <c r="C393" s="282"/>
      <c r="D393" s="158"/>
      <c r="E393" s="132"/>
      <c r="F393" s="85"/>
      <c r="G393" s="85"/>
      <c r="H393" s="85"/>
      <c r="I393" s="85"/>
    </row>
    <row r="394" spans="2:9" s="86" customFormat="1" x14ac:dyDescent="0.25">
      <c r="B394" s="282"/>
      <c r="C394" s="282"/>
      <c r="D394" s="158"/>
      <c r="E394" s="132"/>
      <c r="F394" s="85"/>
      <c r="G394" s="85"/>
      <c r="H394" s="85"/>
      <c r="I394" s="85"/>
    </row>
    <row r="395" spans="2:9" s="86" customFormat="1" x14ac:dyDescent="0.25">
      <c r="B395" s="282"/>
      <c r="C395" s="282"/>
      <c r="D395" s="158"/>
      <c r="E395" s="132"/>
      <c r="F395" s="85"/>
      <c r="G395" s="85"/>
      <c r="H395" s="85"/>
      <c r="I395" s="85"/>
    </row>
    <row r="396" spans="2:9" s="86" customFormat="1" x14ac:dyDescent="0.25">
      <c r="B396" s="282"/>
      <c r="C396" s="282"/>
      <c r="D396" s="158"/>
      <c r="E396" s="132"/>
      <c r="F396" s="85"/>
      <c r="G396" s="85"/>
      <c r="H396" s="85"/>
      <c r="I396" s="85"/>
    </row>
    <row r="397" spans="2:9" s="86" customFormat="1" x14ac:dyDescent="0.25">
      <c r="B397" s="282"/>
      <c r="C397" s="282"/>
      <c r="D397" s="158"/>
      <c r="E397" s="132"/>
      <c r="F397" s="85"/>
      <c r="G397" s="85"/>
      <c r="H397" s="85"/>
      <c r="I397" s="85"/>
    </row>
    <row r="398" spans="2:9" s="86" customFormat="1" x14ac:dyDescent="0.25">
      <c r="B398" s="282"/>
      <c r="C398" s="282"/>
      <c r="D398" s="158"/>
      <c r="E398" s="132"/>
      <c r="F398" s="85"/>
      <c r="G398" s="85"/>
      <c r="H398" s="85"/>
      <c r="I398" s="85"/>
    </row>
    <row r="399" spans="2:9" s="86" customFormat="1" x14ac:dyDescent="0.25">
      <c r="B399" s="282"/>
      <c r="C399" s="282"/>
      <c r="D399" s="158"/>
      <c r="E399" s="132"/>
      <c r="F399" s="85"/>
      <c r="G399" s="85"/>
      <c r="H399" s="85"/>
      <c r="I399" s="85"/>
    </row>
    <row r="400" spans="2:9" s="86" customFormat="1" x14ac:dyDescent="0.25">
      <c r="B400" s="282"/>
      <c r="C400" s="282"/>
      <c r="D400" s="158"/>
      <c r="E400" s="132"/>
      <c r="F400" s="85"/>
      <c r="G400" s="85"/>
      <c r="H400" s="85"/>
      <c r="I400" s="85"/>
    </row>
    <row r="401" spans="2:9" s="86" customFormat="1" x14ac:dyDescent="0.25">
      <c r="B401" s="282"/>
      <c r="C401" s="282"/>
      <c r="D401" s="158"/>
      <c r="E401" s="132"/>
      <c r="F401" s="85"/>
      <c r="G401" s="85"/>
      <c r="H401" s="85"/>
      <c r="I401" s="85"/>
    </row>
    <row r="402" spans="2:9" s="86" customFormat="1" x14ac:dyDescent="0.25">
      <c r="B402" s="282"/>
      <c r="C402" s="282"/>
      <c r="D402" s="158"/>
      <c r="E402" s="132"/>
      <c r="F402" s="85"/>
      <c r="G402" s="85"/>
      <c r="H402" s="85"/>
      <c r="I402" s="85"/>
    </row>
    <row r="403" spans="2:9" s="86" customFormat="1" x14ac:dyDescent="0.25">
      <c r="B403" s="282"/>
      <c r="C403" s="282"/>
      <c r="D403" s="158"/>
      <c r="E403" s="132"/>
      <c r="F403" s="85"/>
      <c r="G403" s="85"/>
      <c r="H403" s="85"/>
      <c r="I403" s="85"/>
    </row>
    <row r="404" spans="2:9" s="86" customFormat="1" x14ac:dyDescent="0.25">
      <c r="B404" s="282"/>
      <c r="C404" s="282"/>
      <c r="D404" s="158"/>
      <c r="E404" s="132"/>
      <c r="F404" s="85"/>
      <c r="G404" s="85"/>
      <c r="H404" s="85"/>
      <c r="I404" s="85"/>
    </row>
    <row r="405" spans="2:9" s="86" customFormat="1" x14ac:dyDescent="0.25">
      <c r="B405" s="282"/>
      <c r="C405" s="282"/>
      <c r="D405" s="158"/>
      <c r="E405" s="132"/>
      <c r="F405" s="85"/>
      <c r="G405" s="85"/>
      <c r="H405" s="85"/>
      <c r="I405" s="85"/>
    </row>
    <row r="406" spans="2:9" s="86" customFormat="1" x14ac:dyDescent="0.25">
      <c r="B406" s="282"/>
      <c r="C406" s="282"/>
      <c r="D406" s="158"/>
      <c r="E406" s="132"/>
      <c r="F406" s="85"/>
      <c r="G406" s="85"/>
      <c r="H406" s="85"/>
      <c r="I406" s="85"/>
    </row>
    <row r="407" spans="2:9" s="86" customFormat="1" x14ac:dyDescent="0.25">
      <c r="B407" s="282"/>
      <c r="C407" s="282"/>
      <c r="D407" s="158"/>
      <c r="E407" s="132"/>
      <c r="F407" s="85"/>
      <c r="G407" s="85"/>
      <c r="H407" s="85"/>
      <c r="I407" s="85"/>
    </row>
    <row r="408" spans="2:9" s="86" customFormat="1" x14ac:dyDescent="0.25">
      <c r="B408" s="282"/>
      <c r="C408" s="282"/>
      <c r="D408" s="158"/>
      <c r="E408" s="132"/>
      <c r="F408" s="85"/>
      <c r="G408" s="85"/>
      <c r="H408" s="85"/>
      <c r="I408" s="85"/>
    </row>
    <row r="409" spans="2:9" s="86" customFormat="1" x14ac:dyDescent="0.25">
      <c r="B409" s="282"/>
      <c r="C409" s="282"/>
      <c r="D409" s="158"/>
      <c r="E409" s="132"/>
      <c r="F409" s="85"/>
      <c r="G409" s="85"/>
      <c r="H409" s="85"/>
      <c r="I409" s="85"/>
    </row>
    <row r="410" spans="2:9" s="86" customFormat="1" x14ac:dyDescent="0.25">
      <c r="B410" s="282"/>
      <c r="C410" s="282"/>
      <c r="D410" s="158"/>
      <c r="E410" s="132"/>
      <c r="F410" s="85"/>
      <c r="G410" s="85"/>
      <c r="H410" s="85"/>
      <c r="I410" s="85"/>
    </row>
    <row r="411" spans="2:9" s="86" customFormat="1" x14ac:dyDescent="0.25">
      <c r="B411" s="282"/>
      <c r="C411" s="282"/>
      <c r="D411" s="158"/>
      <c r="E411" s="132"/>
      <c r="F411" s="85"/>
      <c r="G411" s="85"/>
      <c r="H411" s="85"/>
      <c r="I411" s="85"/>
    </row>
    <row r="412" spans="2:9" s="86" customFormat="1" x14ac:dyDescent="0.25">
      <c r="B412" s="282"/>
      <c r="C412" s="282"/>
      <c r="D412" s="158"/>
      <c r="E412" s="132"/>
      <c r="F412" s="85"/>
      <c r="G412" s="85"/>
      <c r="H412" s="85"/>
      <c r="I412" s="85"/>
    </row>
    <row r="413" spans="2:9" s="86" customFormat="1" x14ac:dyDescent="0.25">
      <c r="B413" s="282"/>
      <c r="C413" s="282"/>
      <c r="D413" s="158"/>
      <c r="E413" s="132"/>
      <c r="F413" s="85"/>
      <c r="G413" s="85"/>
      <c r="H413" s="85"/>
      <c r="I413" s="85"/>
    </row>
    <row r="414" spans="2:9" s="86" customFormat="1" x14ac:dyDescent="0.25">
      <c r="B414" s="282"/>
      <c r="C414" s="282"/>
      <c r="D414" s="158"/>
      <c r="E414" s="132"/>
      <c r="F414" s="85"/>
      <c r="G414" s="85"/>
      <c r="H414" s="85"/>
      <c r="I414" s="85"/>
    </row>
    <row r="415" spans="2:9" s="86" customFormat="1" x14ac:dyDescent="0.25">
      <c r="B415" s="282"/>
      <c r="C415" s="282"/>
      <c r="D415" s="158"/>
      <c r="E415" s="132"/>
      <c r="F415" s="85"/>
      <c r="G415" s="85"/>
      <c r="H415" s="85"/>
      <c r="I415" s="85"/>
    </row>
    <row r="416" spans="2:9" s="86" customFormat="1" x14ac:dyDescent="0.25">
      <c r="B416" s="282"/>
      <c r="C416" s="282"/>
      <c r="D416" s="158"/>
      <c r="E416" s="132"/>
      <c r="F416" s="85"/>
      <c r="G416" s="85"/>
      <c r="H416" s="85"/>
      <c r="I416" s="85"/>
    </row>
    <row r="417" spans="2:9" s="86" customFormat="1" x14ac:dyDescent="0.25">
      <c r="B417" s="282"/>
      <c r="C417" s="282"/>
      <c r="D417" s="158"/>
      <c r="E417" s="132"/>
      <c r="F417" s="85"/>
      <c r="G417" s="85"/>
      <c r="H417" s="85"/>
      <c r="I417" s="85"/>
    </row>
    <row r="418" spans="2:9" s="86" customFormat="1" x14ac:dyDescent="0.25">
      <c r="B418" s="282"/>
      <c r="C418" s="282"/>
      <c r="D418" s="158"/>
      <c r="E418" s="132"/>
      <c r="F418" s="85"/>
      <c r="G418" s="85"/>
      <c r="H418" s="85"/>
      <c r="I418" s="85"/>
    </row>
    <row r="419" spans="2:9" s="86" customFormat="1" x14ac:dyDescent="0.25">
      <c r="B419" s="282"/>
      <c r="C419" s="282"/>
      <c r="D419" s="158"/>
      <c r="E419" s="132"/>
      <c r="F419" s="85"/>
      <c r="G419" s="85"/>
      <c r="H419" s="85"/>
      <c r="I419" s="85"/>
    </row>
    <row r="420" spans="2:9" s="86" customFormat="1" x14ac:dyDescent="0.25">
      <c r="B420" s="282"/>
      <c r="C420" s="282"/>
      <c r="D420" s="158"/>
      <c r="E420" s="132"/>
      <c r="F420" s="85"/>
      <c r="G420" s="85"/>
      <c r="H420" s="85"/>
      <c r="I420" s="85"/>
    </row>
    <row r="421" spans="2:9" s="86" customFormat="1" x14ac:dyDescent="0.25">
      <c r="B421" s="282"/>
      <c r="C421" s="282"/>
      <c r="D421" s="158"/>
      <c r="E421" s="132"/>
      <c r="F421" s="85"/>
      <c r="G421" s="85"/>
      <c r="H421" s="85"/>
      <c r="I421" s="85"/>
    </row>
    <row r="422" spans="2:9" s="86" customFormat="1" x14ac:dyDescent="0.25">
      <c r="B422" s="282"/>
      <c r="C422" s="282"/>
      <c r="D422" s="158"/>
      <c r="E422" s="132"/>
      <c r="F422" s="85"/>
      <c r="G422" s="85"/>
      <c r="H422" s="85"/>
      <c r="I422" s="85"/>
    </row>
    <row r="423" spans="2:9" s="86" customFormat="1" x14ac:dyDescent="0.25">
      <c r="B423" s="282"/>
      <c r="C423" s="282"/>
      <c r="D423" s="158"/>
      <c r="E423" s="132"/>
      <c r="F423" s="85"/>
      <c r="G423" s="85"/>
      <c r="H423" s="85"/>
      <c r="I423" s="85"/>
    </row>
    <row r="424" spans="2:9" s="86" customFormat="1" x14ac:dyDescent="0.25">
      <c r="B424" s="282"/>
      <c r="C424" s="282"/>
      <c r="D424" s="158"/>
      <c r="E424" s="132"/>
      <c r="F424" s="85"/>
      <c r="G424" s="85"/>
      <c r="H424" s="85"/>
      <c r="I424" s="85"/>
    </row>
    <row r="425" spans="2:9" s="86" customFormat="1" x14ac:dyDescent="0.25">
      <c r="B425" s="282"/>
      <c r="C425" s="282"/>
      <c r="D425" s="158"/>
      <c r="E425" s="132"/>
      <c r="F425" s="85"/>
      <c r="G425" s="85"/>
      <c r="H425" s="85"/>
      <c r="I425" s="85"/>
    </row>
    <row r="426" spans="2:9" s="86" customFormat="1" x14ac:dyDescent="0.25">
      <c r="B426" s="282"/>
      <c r="C426" s="282"/>
      <c r="D426" s="158"/>
      <c r="E426" s="132"/>
      <c r="F426" s="85"/>
      <c r="G426" s="85"/>
      <c r="H426" s="85"/>
      <c r="I426" s="85"/>
    </row>
    <row r="427" spans="2:9" s="86" customFormat="1" x14ac:dyDescent="0.25">
      <c r="B427" s="282"/>
      <c r="C427" s="282"/>
      <c r="D427" s="158"/>
      <c r="E427" s="132"/>
      <c r="F427" s="85"/>
      <c r="G427" s="85"/>
      <c r="H427" s="85"/>
      <c r="I427" s="85"/>
    </row>
    <row r="428" spans="2:9" s="86" customFormat="1" x14ac:dyDescent="0.25">
      <c r="B428" s="282"/>
      <c r="C428" s="282"/>
      <c r="D428" s="158"/>
      <c r="E428" s="132"/>
      <c r="F428" s="85"/>
      <c r="G428" s="85"/>
      <c r="H428" s="85"/>
      <c r="I428" s="85"/>
    </row>
    <row r="429" spans="2:9" s="86" customFormat="1" x14ac:dyDescent="0.25">
      <c r="B429" s="282"/>
      <c r="C429" s="282"/>
      <c r="D429" s="158"/>
      <c r="E429" s="132"/>
      <c r="F429" s="85"/>
      <c r="G429" s="85"/>
      <c r="H429" s="85"/>
      <c r="I429" s="85"/>
    </row>
    <row r="430" spans="2:9" s="86" customFormat="1" x14ac:dyDescent="0.25">
      <c r="B430" s="282"/>
      <c r="C430" s="282"/>
      <c r="D430" s="158"/>
      <c r="E430" s="132"/>
      <c r="F430" s="85"/>
      <c r="G430" s="85"/>
      <c r="H430" s="85"/>
      <c r="I430" s="85"/>
    </row>
    <row r="431" spans="2:9" s="86" customFormat="1" x14ac:dyDescent="0.25">
      <c r="B431" s="282"/>
      <c r="C431" s="282"/>
      <c r="D431" s="158"/>
      <c r="E431" s="132"/>
      <c r="F431" s="85"/>
      <c r="G431" s="85"/>
      <c r="H431" s="85"/>
      <c r="I431" s="85"/>
    </row>
    <row r="432" spans="2:9" s="86" customFormat="1" x14ac:dyDescent="0.25">
      <c r="B432" s="282"/>
      <c r="C432" s="282"/>
      <c r="D432" s="158"/>
      <c r="E432" s="132"/>
      <c r="F432" s="85"/>
      <c r="G432" s="85"/>
      <c r="H432" s="85"/>
      <c r="I432" s="85"/>
    </row>
    <row r="433" spans="2:9" s="86" customFormat="1" x14ac:dyDescent="0.25">
      <c r="B433" s="282"/>
      <c r="C433" s="282"/>
      <c r="D433" s="158"/>
      <c r="E433" s="132"/>
      <c r="F433" s="85"/>
      <c r="G433" s="85"/>
      <c r="H433" s="85"/>
      <c r="I433" s="85"/>
    </row>
    <row r="434" spans="2:9" s="86" customFormat="1" x14ac:dyDescent="0.25">
      <c r="B434" s="282"/>
      <c r="C434" s="282"/>
      <c r="D434" s="158"/>
      <c r="E434" s="132"/>
      <c r="F434" s="85"/>
      <c r="G434" s="85"/>
      <c r="H434" s="85"/>
      <c r="I434" s="85"/>
    </row>
    <row r="435" spans="2:9" s="86" customFormat="1" x14ac:dyDescent="0.25">
      <c r="B435" s="282"/>
      <c r="C435" s="282"/>
      <c r="D435" s="158"/>
      <c r="E435" s="132"/>
      <c r="F435" s="85"/>
      <c r="G435" s="85"/>
      <c r="H435" s="85"/>
      <c r="I435" s="85"/>
    </row>
    <row r="436" spans="2:9" s="86" customFormat="1" x14ac:dyDescent="0.25">
      <c r="B436" s="282"/>
      <c r="C436" s="282"/>
      <c r="D436" s="158"/>
      <c r="E436" s="132"/>
      <c r="F436" s="85"/>
      <c r="G436" s="85"/>
      <c r="H436" s="85"/>
      <c r="I436" s="85"/>
    </row>
    <row r="437" spans="2:9" s="86" customFormat="1" x14ac:dyDescent="0.25">
      <c r="B437" s="282"/>
      <c r="C437" s="282"/>
      <c r="D437" s="158"/>
      <c r="E437" s="132"/>
      <c r="F437" s="85"/>
      <c r="G437" s="85"/>
      <c r="H437" s="85"/>
      <c r="I437" s="85"/>
    </row>
    <row r="438" spans="2:9" s="86" customFormat="1" x14ac:dyDescent="0.25">
      <c r="B438" s="282"/>
      <c r="C438" s="282"/>
      <c r="D438" s="158"/>
      <c r="E438" s="132"/>
      <c r="F438" s="85"/>
      <c r="G438" s="85"/>
      <c r="H438" s="85"/>
      <c r="I438" s="85"/>
    </row>
    <row r="439" spans="2:9" s="86" customFormat="1" x14ac:dyDescent="0.25">
      <c r="B439" s="282"/>
      <c r="C439" s="282"/>
      <c r="D439" s="158"/>
      <c r="E439" s="132"/>
      <c r="F439" s="85"/>
      <c r="G439" s="85"/>
      <c r="H439" s="85"/>
      <c r="I439" s="85"/>
    </row>
    <row r="440" spans="2:9" s="86" customFormat="1" x14ac:dyDescent="0.25">
      <c r="B440" s="282"/>
      <c r="C440" s="282"/>
      <c r="D440" s="158"/>
      <c r="E440" s="132"/>
      <c r="F440" s="85"/>
      <c r="G440" s="85"/>
      <c r="H440" s="85"/>
      <c r="I440" s="85"/>
    </row>
    <row r="441" spans="2:9" s="86" customFormat="1" x14ac:dyDescent="0.25">
      <c r="B441" s="282"/>
      <c r="C441" s="282"/>
      <c r="D441" s="158"/>
      <c r="E441" s="132"/>
      <c r="F441" s="85"/>
      <c r="G441" s="85"/>
      <c r="H441" s="85"/>
      <c r="I441" s="85"/>
    </row>
    <row r="442" spans="2:9" s="86" customFormat="1" x14ac:dyDescent="0.25">
      <c r="B442" s="282"/>
      <c r="C442" s="282"/>
      <c r="D442" s="158"/>
      <c r="E442" s="132"/>
      <c r="F442" s="85"/>
      <c r="G442" s="85"/>
      <c r="H442" s="85"/>
      <c r="I442" s="85"/>
    </row>
    <row r="443" spans="2:9" s="86" customFormat="1" x14ac:dyDescent="0.25">
      <c r="B443" s="282"/>
      <c r="C443" s="282"/>
      <c r="D443" s="158"/>
      <c r="E443" s="132"/>
      <c r="F443" s="85"/>
      <c r="G443" s="85"/>
      <c r="H443" s="85"/>
      <c r="I443" s="85"/>
    </row>
    <row r="444" spans="2:9" s="86" customFormat="1" x14ac:dyDescent="0.25">
      <c r="B444" s="282"/>
      <c r="C444" s="282"/>
      <c r="D444" s="158"/>
      <c r="E444" s="132"/>
      <c r="F444" s="85"/>
      <c r="G444" s="85"/>
      <c r="H444" s="85"/>
      <c r="I444" s="85"/>
    </row>
    <row r="445" spans="2:9" s="86" customFormat="1" x14ac:dyDescent="0.25">
      <c r="B445" s="282"/>
      <c r="C445" s="282"/>
      <c r="D445" s="158"/>
      <c r="E445" s="132"/>
      <c r="F445" s="85"/>
      <c r="G445" s="85"/>
      <c r="H445" s="85"/>
      <c r="I445" s="85"/>
    </row>
    <row r="446" spans="2:9" s="86" customFormat="1" x14ac:dyDescent="0.25">
      <c r="B446" s="282"/>
      <c r="C446" s="282"/>
      <c r="D446" s="158"/>
      <c r="E446" s="132"/>
      <c r="F446" s="85"/>
      <c r="G446" s="85"/>
      <c r="H446" s="85"/>
      <c r="I446" s="85"/>
    </row>
    <row r="447" spans="2:9" s="86" customFormat="1" x14ac:dyDescent="0.25">
      <c r="B447" s="282"/>
      <c r="C447" s="282"/>
      <c r="D447" s="158"/>
      <c r="E447" s="132"/>
      <c r="F447" s="85"/>
      <c r="G447" s="85"/>
      <c r="H447" s="85"/>
      <c r="I447" s="85"/>
    </row>
    <row r="448" spans="2:9" s="86" customFormat="1" x14ac:dyDescent="0.25">
      <c r="B448" s="282"/>
      <c r="C448" s="282"/>
      <c r="D448" s="158"/>
      <c r="E448" s="132"/>
      <c r="F448" s="85"/>
      <c r="G448" s="85"/>
      <c r="H448" s="85"/>
      <c r="I448" s="85"/>
    </row>
    <row r="449" spans="2:9" s="86" customFormat="1" x14ac:dyDescent="0.25">
      <c r="B449" s="282"/>
      <c r="C449" s="282"/>
      <c r="D449" s="158"/>
      <c r="E449" s="132"/>
      <c r="F449" s="85"/>
      <c r="G449" s="85"/>
      <c r="H449" s="85"/>
      <c r="I449" s="85"/>
    </row>
    <row r="450" spans="2:9" s="86" customFormat="1" x14ac:dyDescent="0.25">
      <c r="B450" s="282"/>
      <c r="C450" s="282"/>
      <c r="D450" s="158"/>
      <c r="E450" s="132"/>
      <c r="F450" s="85"/>
      <c r="G450" s="85"/>
      <c r="H450" s="85"/>
      <c r="I450" s="85"/>
    </row>
    <row r="451" spans="2:9" s="86" customFormat="1" x14ac:dyDescent="0.25">
      <c r="B451" s="282"/>
      <c r="C451" s="282"/>
      <c r="D451" s="158"/>
      <c r="E451" s="132"/>
      <c r="F451" s="85"/>
      <c r="G451" s="85"/>
      <c r="H451" s="85"/>
      <c r="I451" s="85"/>
    </row>
    <row r="452" spans="2:9" s="86" customFormat="1" x14ac:dyDescent="0.25">
      <c r="B452" s="282"/>
      <c r="C452" s="282"/>
      <c r="D452" s="158"/>
      <c r="E452" s="132"/>
      <c r="F452" s="85"/>
      <c r="G452" s="85"/>
      <c r="H452" s="85"/>
      <c r="I452" s="85"/>
    </row>
    <row r="453" spans="2:9" s="86" customFormat="1" x14ac:dyDescent="0.25">
      <c r="B453" s="282"/>
      <c r="C453" s="282"/>
      <c r="D453" s="158"/>
      <c r="E453" s="132"/>
      <c r="F453" s="85"/>
      <c r="G453" s="85"/>
      <c r="H453" s="85"/>
      <c r="I453" s="85"/>
    </row>
    <row r="454" spans="2:9" s="86" customFormat="1" x14ac:dyDescent="0.25">
      <c r="B454" s="282"/>
      <c r="C454" s="282"/>
      <c r="D454" s="158"/>
      <c r="E454" s="132"/>
      <c r="F454" s="85"/>
      <c r="G454" s="85"/>
      <c r="H454" s="85"/>
      <c r="I454" s="85"/>
    </row>
    <row r="455" spans="2:9" s="86" customFormat="1" x14ac:dyDescent="0.25">
      <c r="B455" s="282"/>
      <c r="C455" s="282"/>
      <c r="D455" s="158"/>
      <c r="E455" s="132"/>
      <c r="F455" s="85"/>
      <c r="G455" s="85"/>
      <c r="H455" s="85"/>
      <c r="I455" s="85"/>
    </row>
    <row r="456" spans="2:9" s="86" customFormat="1" x14ac:dyDescent="0.25">
      <c r="B456" s="282"/>
      <c r="C456" s="282"/>
      <c r="D456" s="158"/>
      <c r="E456" s="132"/>
      <c r="F456" s="85"/>
      <c r="G456" s="85"/>
      <c r="H456" s="85"/>
      <c r="I456" s="85"/>
    </row>
    <row r="457" spans="2:9" s="86" customFormat="1" x14ac:dyDescent="0.25">
      <c r="B457" s="282"/>
      <c r="C457" s="282"/>
      <c r="D457" s="158"/>
      <c r="E457" s="132"/>
      <c r="F457" s="85"/>
      <c r="G457" s="85"/>
      <c r="H457" s="85"/>
      <c r="I457" s="85"/>
    </row>
    <row r="458" spans="2:9" s="86" customFormat="1" x14ac:dyDescent="0.25">
      <c r="B458" s="282"/>
      <c r="C458" s="282"/>
      <c r="D458" s="158"/>
      <c r="E458" s="132"/>
      <c r="F458" s="85"/>
      <c r="G458" s="85"/>
      <c r="H458" s="85"/>
      <c r="I458" s="85"/>
    </row>
    <row r="459" spans="2:9" s="86" customFormat="1" x14ac:dyDescent="0.25">
      <c r="B459" s="282"/>
      <c r="C459" s="282"/>
      <c r="D459" s="158"/>
      <c r="E459" s="132"/>
      <c r="F459" s="85"/>
      <c r="G459" s="85"/>
      <c r="H459" s="85"/>
      <c r="I459" s="85"/>
    </row>
    <row r="460" spans="2:9" s="86" customFormat="1" x14ac:dyDescent="0.25">
      <c r="B460" s="282"/>
      <c r="C460" s="282"/>
      <c r="D460" s="158"/>
      <c r="E460" s="132"/>
      <c r="F460" s="85"/>
      <c r="G460" s="85"/>
      <c r="H460" s="85"/>
      <c r="I460" s="85"/>
    </row>
    <row r="461" spans="2:9" s="86" customFormat="1" x14ac:dyDescent="0.25">
      <c r="B461" s="282"/>
      <c r="C461" s="282"/>
      <c r="D461" s="158"/>
      <c r="E461" s="132"/>
      <c r="F461" s="85"/>
      <c r="G461" s="85"/>
      <c r="H461" s="85"/>
      <c r="I461" s="85"/>
    </row>
    <row r="462" spans="2:9" s="86" customFormat="1" x14ac:dyDescent="0.25">
      <c r="B462" s="282"/>
      <c r="C462" s="282"/>
      <c r="D462" s="158"/>
      <c r="E462" s="132"/>
      <c r="F462" s="85"/>
      <c r="G462" s="85"/>
      <c r="H462" s="85"/>
      <c r="I462" s="85"/>
    </row>
    <row r="463" spans="2:9" s="86" customFormat="1" x14ac:dyDescent="0.25">
      <c r="B463" s="282"/>
      <c r="C463" s="282"/>
      <c r="D463" s="158"/>
      <c r="E463" s="132"/>
      <c r="F463" s="85"/>
      <c r="G463" s="85"/>
      <c r="H463" s="85"/>
      <c r="I463" s="85"/>
    </row>
    <row r="464" spans="2:9" s="86" customFormat="1" x14ac:dyDescent="0.25">
      <c r="B464" s="282"/>
      <c r="C464" s="282"/>
      <c r="D464" s="158"/>
      <c r="E464" s="132"/>
      <c r="F464" s="85"/>
      <c r="G464" s="85"/>
      <c r="H464" s="85"/>
      <c r="I464" s="85"/>
    </row>
    <row r="465" spans="2:9" s="86" customFormat="1" x14ac:dyDescent="0.25">
      <c r="B465" s="282"/>
      <c r="C465" s="282"/>
      <c r="D465" s="158"/>
      <c r="E465" s="132"/>
      <c r="F465" s="85"/>
      <c r="G465" s="85"/>
      <c r="H465" s="85"/>
      <c r="I465" s="85"/>
    </row>
    <row r="466" spans="2:9" s="86" customFormat="1" x14ac:dyDescent="0.25">
      <c r="B466" s="282"/>
      <c r="C466" s="282"/>
      <c r="D466" s="158"/>
      <c r="E466" s="132"/>
      <c r="F466" s="85"/>
      <c r="G466" s="85"/>
      <c r="H466" s="85"/>
      <c r="I466" s="85"/>
    </row>
    <row r="467" spans="2:9" s="86" customFormat="1" x14ac:dyDescent="0.25">
      <c r="B467" s="282"/>
      <c r="C467" s="282"/>
      <c r="D467" s="158"/>
      <c r="E467" s="132"/>
      <c r="F467" s="85"/>
      <c r="G467" s="85"/>
      <c r="H467" s="85"/>
      <c r="I467" s="85"/>
    </row>
    <row r="468" spans="2:9" s="86" customFormat="1" x14ac:dyDescent="0.25">
      <c r="B468" s="282"/>
      <c r="C468" s="282"/>
      <c r="D468" s="158"/>
      <c r="E468" s="132"/>
      <c r="F468" s="85"/>
      <c r="G468" s="85"/>
      <c r="H468" s="85"/>
      <c r="I468" s="85"/>
    </row>
    <row r="469" spans="2:9" s="86" customFormat="1" x14ac:dyDescent="0.25">
      <c r="B469" s="282"/>
      <c r="C469" s="282"/>
      <c r="D469" s="158"/>
      <c r="E469" s="132"/>
      <c r="F469" s="85"/>
      <c r="G469" s="85"/>
      <c r="H469" s="85"/>
      <c r="I469" s="85"/>
    </row>
    <row r="470" spans="2:9" s="86" customFormat="1" x14ac:dyDescent="0.25">
      <c r="B470" s="282"/>
      <c r="C470" s="282"/>
      <c r="D470" s="158"/>
      <c r="E470" s="132"/>
      <c r="F470" s="85"/>
      <c r="G470" s="85"/>
      <c r="H470" s="85"/>
      <c r="I470" s="85"/>
    </row>
    <row r="471" spans="2:9" s="86" customFormat="1" x14ac:dyDescent="0.25">
      <c r="B471" s="282"/>
      <c r="C471" s="282"/>
      <c r="D471" s="158"/>
      <c r="E471" s="132"/>
      <c r="F471" s="85"/>
      <c r="G471" s="85"/>
      <c r="H471" s="85"/>
      <c r="I471" s="85"/>
    </row>
    <row r="472" spans="2:9" s="86" customFormat="1" x14ac:dyDescent="0.25">
      <c r="B472" s="282"/>
      <c r="C472" s="282"/>
      <c r="D472" s="158"/>
      <c r="E472" s="132"/>
      <c r="F472" s="85"/>
      <c r="G472" s="85"/>
      <c r="H472" s="85"/>
      <c r="I472" s="85"/>
    </row>
    <row r="473" spans="2:9" s="86" customFormat="1" x14ac:dyDescent="0.25">
      <c r="B473" s="282"/>
      <c r="C473" s="282"/>
      <c r="D473" s="158"/>
      <c r="E473" s="132"/>
      <c r="F473" s="85"/>
      <c r="G473" s="85"/>
      <c r="H473" s="85"/>
      <c r="I473" s="85"/>
    </row>
    <row r="474" spans="2:9" s="86" customFormat="1" x14ac:dyDescent="0.25">
      <c r="B474" s="282"/>
      <c r="C474" s="282"/>
      <c r="D474" s="158"/>
      <c r="E474" s="132"/>
      <c r="F474" s="85"/>
      <c r="G474" s="85"/>
      <c r="H474" s="85"/>
      <c r="I474" s="85"/>
    </row>
    <row r="475" spans="2:9" s="86" customFormat="1" x14ac:dyDescent="0.25">
      <c r="B475" s="282"/>
      <c r="C475" s="282"/>
      <c r="D475" s="158"/>
      <c r="E475" s="132"/>
      <c r="F475" s="85"/>
      <c r="G475" s="85"/>
      <c r="H475" s="85"/>
      <c r="I475" s="85"/>
    </row>
    <row r="476" spans="2:9" s="86" customFormat="1" x14ac:dyDescent="0.25">
      <c r="B476" s="282"/>
      <c r="C476" s="282"/>
      <c r="D476" s="158"/>
      <c r="E476" s="132"/>
      <c r="F476" s="85"/>
      <c r="G476" s="85"/>
      <c r="H476" s="85"/>
      <c r="I476" s="85"/>
    </row>
    <row r="477" spans="2:9" s="86" customFormat="1" x14ac:dyDescent="0.25">
      <c r="B477" s="282"/>
      <c r="C477" s="282"/>
      <c r="D477" s="158"/>
      <c r="E477" s="132"/>
      <c r="F477" s="85"/>
      <c r="G477" s="85"/>
      <c r="H477" s="85"/>
      <c r="I477" s="85"/>
    </row>
    <row r="478" spans="2:9" s="86" customFormat="1" x14ac:dyDescent="0.25">
      <c r="B478" s="282"/>
      <c r="C478" s="282"/>
      <c r="D478" s="158"/>
      <c r="E478" s="132"/>
      <c r="F478" s="85"/>
      <c r="G478" s="85"/>
      <c r="H478" s="85"/>
      <c r="I478" s="85"/>
    </row>
    <row r="479" spans="2:9" s="86" customFormat="1" x14ac:dyDescent="0.25">
      <c r="B479" s="282"/>
      <c r="C479" s="282"/>
      <c r="D479" s="158"/>
      <c r="E479" s="132"/>
      <c r="F479" s="85"/>
      <c r="G479" s="85"/>
      <c r="H479" s="85"/>
      <c r="I479" s="85"/>
    </row>
    <row r="480" spans="2:9" s="86" customFormat="1" x14ac:dyDescent="0.25">
      <c r="B480" s="282"/>
      <c r="C480" s="282"/>
      <c r="D480" s="158"/>
      <c r="E480" s="132"/>
      <c r="F480" s="85"/>
      <c r="G480" s="85"/>
      <c r="H480" s="85"/>
      <c r="I480" s="85"/>
    </row>
    <row r="481" spans="2:9" s="86" customFormat="1" x14ac:dyDescent="0.25">
      <c r="B481" s="282"/>
      <c r="C481" s="282"/>
      <c r="D481" s="158"/>
      <c r="E481" s="132"/>
      <c r="F481" s="85"/>
      <c r="G481" s="85"/>
      <c r="H481" s="85"/>
      <c r="I481" s="85"/>
    </row>
    <row r="482" spans="2:9" s="86" customFormat="1" x14ac:dyDescent="0.25">
      <c r="B482" s="282"/>
      <c r="C482" s="282"/>
      <c r="D482" s="158"/>
      <c r="E482" s="132"/>
      <c r="F482" s="85"/>
      <c r="G482" s="85"/>
      <c r="H482" s="85"/>
      <c r="I482" s="85"/>
    </row>
    <row r="483" spans="2:9" s="86" customFormat="1" x14ac:dyDescent="0.25">
      <c r="B483" s="282"/>
      <c r="C483" s="282"/>
      <c r="D483" s="158"/>
      <c r="E483" s="132"/>
      <c r="F483" s="85"/>
      <c r="G483" s="85"/>
      <c r="H483" s="85"/>
      <c r="I483" s="85"/>
    </row>
    <row r="484" spans="2:9" s="86" customFormat="1" x14ac:dyDescent="0.25">
      <c r="B484" s="282"/>
      <c r="C484" s="282"/>
      <c r="D484" s="158"/>
      <c r="E484" s="132"/>
      <c r="F484" s="85"/>
      <c r="G484" s="85"/>
      <c r="H484" s="85"/>
      <c r="I484" s="85"/>
    </row>
    <row r="485" spans="2:9" s="86" customFormat="1" x14ac:dyDescent="0.25">
      <c r="B485" s="282"/>
      <c r="C485" s="282"/>
      <c r="D485" s="158"/>
      <c r="E485" s="132"/>
      <c r="F485" s="85"/>
      <c r="G485" s="85"/>
      <c r="H485" s="85"/>
      <c r="I485" s="85"/>
    </row>
    <row r="486" spans="2:9" s="86" customFormat="1" x14ac:dyDescent="0.25">
      <c r="B486" s="282"/>
      <c r="C486" s="282"/>
      <c r="D486" s="158"/>
      <c r="E486" s="132"/>
      <c r="F486" s="85"/>
      <c r="G486" s="85"/>
      <c r="H486" s="85"/>
      <c r="I486" s="85"/>
    </row>
    <row r="487" spans="2:9" s="86" customFormat="1" x14ac:dyDescent="0.25">
      <c r="B487" s="282"/>
      <c r="C487" s="282"/>
      <c r="D487" s="158"/>
      <c r="E487" s="132"/>
      <c r="F487" s="85"/>
      <c r="G487" s="85"/>
      <c r="H487" s="85"/>
      <c r="I487" s="85"/>
    </row>
    <row r="488" spans="2:9" s="86" customFormat="1" x14ac:dyDescent="0.25">
      <c r="B488" s="282"/>
      <c r="C488" s="282"/>
      <c r="D488" s="158"/>
      <c r="E488" s="132"/>
      <c r="F488" s="85"/>
      <c r="G488" s="85"/>
      <c r="H488" s="85"/>
      <c r="I488" s="85"/>
    </row>
    <row r="489" spans="2:9" s="86" customFormat="1" x14ac:dyDescent="0.25">
      <c r="B489" s="282"/>
      <c r="C489" s="282"/>
      <c r="D489" s="158"/>
      <c r="E489" s="132"/>
      <c r="F489" s="85"/>
      <c r="G489" s="85"/>
      <c r="H489" s="85"/>
      <c r="I489" s="85"/>
    </row>
    <row r="490" spans="2:9" s="86" customFormat="1" x14ac:dyDescent="0.25">
      <c r="B490" s="282"/>
      <c r="C490" s="282"/>
      <c r="D490" s="158"/>
      <c r="E490" s="132"/>
      <c r="F490" s="85"/>
      <c r="G490" s="85"/>
      <c r="H490" s="85"/>
      <c r="I490" s="85"/>
    </row>
    <row r="491" spans="2:9" s="86" customFormat="1" x14ac:dyDescent="0.25">
      <c r="B491" s="282"/>
      <c r="C491" s="282"/>
      <c r="D491" s="158"/>
      <c r="E491" s="132"/>
      <c r="F491" s="85"/>
      <c r="G491" s="85"/>
      <c r="H491" s="85"/>
      <c r="I491" s="85"/>
    </row>
    <row r="492" spans="2:9" s="86" customFormat="1" x14ac:dyDescent="0.25">
      <c r="B492" s="282"/>
      <c r="C492" s="282"/>
      <c r="D492" s="158"/>
      <c r="E492" s="132"/>
      <c r="F492" s="85"/>
      <c r="G492" s="85"/>
      <c r="H492" s="85"/>
      <c r="I492" s="85"/>
    </row>
    <row r="493" spans="2:9" s="86" customFormat="1" x14ac:dyDescent="0.25">
      <c r="B493" s="282"/>
      <c r="C493" s="282"/>
      <c r="D493" s="158"/>
      <c r="E493" s="132"/>
      <c r="F493" s="85"/>
      <c r="G493" s="85"/>
      <c r="H493" s="85"/>
      <c r="I493" s="85"/>
    </row>
    <row r="494" spans="2:9" s="86" customFormat="1" x14ac:dyDescent="0.25">
      <c r="B494" s="282"/>
      <c r="C494" s="282"/>
      <c r="D494" s="158"/>
      <c r="E494" s="132"/>
      <c r="F494" s="85"/>
      <c r="G494" s="85"/>
      <c r="H494" s="85"/>
      <c r="I494" s="85"/>
    </row>
    <row r="495" spans="2:9" s="86" customFormat="1" x14ac:dyDescent="0.25">
      <c r="B495" s="282"/>
      <c r="C495" s="282"/>
      <c r="D495" s="158"/>
      <c r="E495" s="132"/>
      <c r="F495" s="85"/>
      <c r="G495" s="85"/>
      <c r="H495" s="85"/>
      <c r="I495" s="85"/>
    </row>
    <row r="496" spans="2:9" s="86" customFormat="1" x14ac:dyDescent="0.25">
      <c r="B496" s="282"/>
      <c r="C496" s="282"/>
      <c r="D496" s="158"/>
      <c r="E496" s="132"/>
      <c r="F496" s="85"/>
      <c r="G496" s="85"/>
      <c r="H496" s="85"/>
      <c r="I496" s="85"/>
    </row>
    <row r="497" spans="2:9" s="86" customFormat="1" x14ac:dyDescent="0.25">
      <c r="B497" s="282"/>
      <c r="C497" s="282"/>
      <c r="D497" s="158"/>
      <c r="E497" s="132"/>
      <c r="F497" s="85"/>
      <c r="G497" s="85"/>
      <c r="H497" s="85"/>
      <c r="I497" s="85"/>
    </row>
    <row r="498" spans="2:9" s="86" customFormat="1" x14ac:dyDescent="0.25">
      <c r="B498" s="282"/>
      <c r="C498" s="282"/>
      <c r="D498" s="158"/>
      <c r="E498" s="132"/>
      <c r="F498" s="85"/>
      <c r="G498" s="85"/>
      <c r="H498" s="85"/>
      <c r="I498" s="85"/>
    </row>
    <row r="499" spans="2:9" s="86" customFormat="1" x14ac:dyDescent="0.25">
      <c r="B499" s="282"/>
      <c r="C499" s="282"/>
      <c r="D499" s="158"/>
      <c r="E499" s="132"/>
      <c r="F499" s="85"/>
      <c r="G499" s="85"/>
      <c r="H499" s="85"/>
      <c r="I499" s="85"/>
    </row>
    <row r="500" spans="2:9" s="86" customFormat="1" x14ac:dyDescent="0.25">
      <c r="B500" s="282"/>
      <c r="C500" s="282"/>
      <c r="D500" s="158"/>
      <c r="E500" s="132"/>
      <c r="F500" s="85"/>
      <c r="G500" s="85"/>
      <c r="H500" s="85"/>
      <c r="I500" s="85"/>
    </row>
    <row r="501" spans="2:9" s="86" customFormat="1" x14ac:dyDescent="0.25">
      <c r="B501" s="282"/>
      <c r="C501" s="282"/>
      <c r="D501" s="158"/>
      <c r="E501" s="132"/>
      <c r="F501" s="85"/>
      <c r="G501" s="85"/>
      <c r="H501" s="85"/>
      <c r="I501" s="85"/>
    </row>
    <row r="502" spans="2:9" s="86" customFormat="1" x14ac:dyDescent="0.25">
      <c r="B502" s="282"/>
      <c r="C502" s="282"/>
      <c r="D502" s="158"/>
      <c r="E502" s="132"/>
      <c r="F502" s="85"/>
      <c r="G502" s="85"/>
      <c r="H502" s="85"/>
      <c r="I502" s="85"/>
    </row>
    <row r="503" spans="2:9" s="86" customFormat="1" x14ac:dyDescent="0.25">
      <c r="B503" s="282"/>
      <c r="C503" s="282"/>
      <c r="D503" s="158"/>
      <c r="E503" s="132"/>
      <c r="F503" s="85"/>
      <c r="G503" s="85"/>
      <c r="H503" s="85"/>
      <c r="I503" s="85"/>
    </row>
    <row r="504" spans="2:9" s="86" customFormat="1" x14ac:dyDescent="0.25">
      <c r="B504" s="282"/>
      <c r="C504" s="282"/>
      <c r="D504" s="158"/>
      <c r="E504" s="132"/>
      <c r="F504" s="85"/>
      <c r="G504" s="85"/>
      <c r="H504" s="85"/>
      <c r="I504" s="85"/>
    </row>
    <row r="505" spans="2:9" s="86" customFormat="1" x14ac:dyDescent="0.25">
      <c r="B505" s="282"/>
      <c r="C505" s="282"/>
      <c r="D505" s="158"/>
      <c r="E505" s="132"/>
      <c r="F505" s="85"/>
      <c r="G505" s="85"/>
      <c r="H505" s="85"/>
      <c r="I505" s="85"/>
    </row>
    <row r="506" spans="2:9" s="86" customFormat="1" x14ac:dyDescent="0.25">
      <c r="B506" s="282"/>
      <c r="C506" s="282"/>
      <c r="D506" s="158"/>
      <c r="E506" s="132"/>
      <c r="F506" s="85"/>
      <c r="G506" s="85"/>
      <c r="H506" s="85"/>
      <c r="I506" s="85"/>
    </row>
    <row r="507" spans="2:9" s="86" customFormat="1" x14ac:dyDescent="0.25">
      <c r="B507" s="282"/>
      <c r="C507" s="282"/>
      <c r="D507" s="158"/>
      <c r="E507" s="132"/>
      <c r="F507" s="85"/>
      <c r="G507" s="85"/>
      <c r="H507" s="85"/>
      <c r="I507" s="85"/>
    </row>
    <row r="508" spans="2:9" s="86" customFormat="1" x14ac:dyDescent="0.25">
      <c r="B508" s="282"/>
      <c r="C508" s="282"/>
      <c r="D508" s="158"/>
      <c r="E508" s="132"/>
      <c r="F508" s="85"/>
      <c r="G508" s="85"/>
      <c r="H508" s="85"/>
      <c r="I508" s="85"/>
    </row>
    <row r="509" spans="2:9" s="86" customFormat="1" x14ac:dyDescent="0.25">
      <c r="B509" s="282"/>
      <c r="C509" s="282"/>
      <c r="D509" s="158"/>
      <c r="E509" s="132"/>
      <c r="F509" s="85"/>
      <c r="G509" s="85"/>
      <c r="H509" s="85"/>
      <c r="I509" s="85"/>
    </row>
    <row r="510" spans="2:9" s="86" customFormat="1" x14ac:dyDescent="0.25">
      <c r="B510" s="282"/>
      <c r="C510" s="282"/>
      <c r="D510" s="158"/>
      <c r="E510" s="132"/>
      <c r="F510" s="85"/>
      <c r="G510" s="85"/>
      <c r="H510" s="85"/>
      <c r="I510" s="85"/>
    </row>
    <row r="511" spans="2:9" s="86" customFormat="1" x14ac:dyDescent="0.25">
      <c r="B511" s="282"/>
      <c r="C511" s="282"/>
      <c r="D511" s="158"/>
      <c r="E511" s="132"/>
      <c r="F511" s="85"/>
      <c r="G511" s="85"/>
      <c r="H511" s="85"/>
      <c r="I511" s="85"/>
    </row>
    <row r="512" spans="2:9" s="86" customFormat="1" x14ac:dyDescent="0.25">
      <c r="B512" s="282"/>
      <c r="C512" s="282"/>
      <c r="D512" s="158"/>
      <c r="E512" s="132"/>
      <c r="F512" s="85"/>
      <c r="G512" s="85"/>
      <c r="H512" s="85"/>
      <c r="I512" s="85"/>
    </row>
    <row r="513" spans="2:9" s="86" customFormat="1" x14ac:dyDescent="0.25">
      <c r="B513" s="282"/>
      <c r="C513" s="282"/>
      <c r="D513" s="158"/>
      <c r="E513" s="132"/>
      <c r="F513" s="85"/>
      <c r="G513" s="85"/>
      <c r="H513" s="85"/>
      <c r="I513" s="85"/>
    </row>
    <row r="514" spans="2:9" s="86" customFormat="1" x14ac:dyDescent="0.25">
      <c r="B514" s="282"/>
      <c r="C514" s="282"/>
      <c r="D514" s="158"/>
      <c r="E514" s="132"/>
      <c r="F514" s="85"/>
      <c r="G514" s="85"/>
      <c r="H514" s="85"/>
      <c r="I514" s="85"/>
    </row>
    <row r="515" spans="2:9" s="86" customFormat="1" x14ac:dyDescent="0.25">
      <c r="B515" s="282"/>
      <c r="C515" s="282"/>
      <c r="D515" s="158"/>
      <c r="E515" s="132"/>
      <c r="F515" s="85"/>
      <c r="G515" s="85"/>
      <c r="H515" s="85"/>
      <c r="I515" s="85"/>
    </row>
    <row r="516" spans="2:9" s="86" customFormat="1" x14ac:dyDescent="0.25">
      <c r="B516" s="282"/>
      <c r="C516" s="282"/>
      <c r="D516" s="158"/>
      <c r="E516" s="132"/>
      <c r="F516" s="85"/>
      <c r="G516" s="85"/>
      <c r="H516" s="85"/>
      <c r="I516" s="85"/>
    </row>
    <row r="517" spans="2:9" s="86" customFormat="1" x14ac:dyDescent="0.25">
      <c r="B517" s="282"/>
      <c r="C517" s="282"/>
      <c r="D517" s="158"/>
      <c r="E517" s="132"/>
      <c r="F517" s="85"/>
      <c r="G517" s="85"/>
      <c r="H517" s="85"/>
      <c r="I517" s="85"/>
    </row>
    <row r="518" spans="2:9" s="86" customFormat="1" x14ac:dyDescent="0.25">
      <c r="B518" s="282"/>
      <c r="C518" s="282"/>
      <c r="D518" s="158"/>
      <c r="E518" s="132"/>
      <c r="F518" s="85"/>
      <c r="G518" s="85"/>
      <c r="H518" s="85"/>
      <c r="I518" s="85"/>
    </row>
    <row r="519" spans="2:9" s="86" customFormat="1" x14ac:dyDescent="0.25">
      <c r="B519" s="282"/>
      <c r="C519" s="282"/>
      <c r="D519" s="158"/>
      <c r="E519" s="132"/>
      <c r="F519" s="85"/>
      <c r="G519" s="85"/>
      <c r="H519" s="85"/>
      <c r="I519" s="85"/>
    </row>
    <row r="520" spans="2:9" s="86" customFormat="1" x14ac:dyDescent="0.25">
      <c r="B520" s="282"/>
      <c r="C520" s="282"/>
      <c r="D520" s="158"/>
      <c r="E520" s="132"/>
      <c r="F520" s="85"/>
      <c r="G520" s="85"/>
      <c r="H520" s="85"/>
      <c r="I520" s="85"/>
    </row>
    <row r="521" spans="2:9" s="86" customFormat="1" x14ac:dyDescent="0.25">
      <c r="B521" s="282"/>
      <c r="C521" s="282"/>
      <c r="D521" s="158"/>
      <c r="E521" s="132"/>
      <c r="F521" s="85"/>
      <c r="G521" s="85"/>
      <c r="H521" s="85"/>
      <c r="I521" s="85"/>
    </row>
    <row r="522" spans="2:9" s="86" customFormat="1" x14ac:dyDescent="0.25">
      <c r="B522" s="282"/>
      <c r="C522" s="282"/>
      <c r="D522" s="158"/>
      <c r="E522" s="132"/>
      <c r="F522" s="85"/>
      <c r="G522" s="85"/>
      <c r="H522" s="85"/>
      <c r="I522" s="85"/>
    </row>
    <row r="523" spans="2:9" s="86" customFormat="1" x14ac:dyDescent="0.25">
      <c r="B523" s="282"/>
      <c r="C523" s="282"/>
      <c r="D523" s="158"/>
      <c r="E523" s="132"/>
      <c r="F523" s="85"/>
      <c r="G523" s="85"/>
      <c r="H523" s="85"/>
      <c r="I523" s="85"/>
    </row>
    <row r="524" spans="2:9" s="86" customFormat="1" x14ac:dyDescent="0.25">
      <c r="B524" s="282"/>
      <c r="C524" s="282"/>
      <c r="D524" s="158"/>
      <c r="E524" s="132"/>
      <c r="F524" s="85"/>
      <c r="G524" s="85"/>
      <c r="H524" s="85"/>
      <c r="I524" s="85"/>
    </row>
    <row r="525" spans="2:9" s="86" customFormat="1" x14ac:dyDescent="0.25">
      <c r="B525" s="282"/>
      <c r="C525" s="282"/>
      <c r="D525" s="158"/>
      <c r="E525" s="132"/>
      <c r="F525" s="85"/>
      <c r="G525" s="85"/>
      <c r="H525" s="85"/>
      <c r="I525" s="85"/>
    </row>
    <row r="526" spans="2:9" s="86" customFormat="1" x14ac:dyDescent="0.25">
      <c r="B526" s="282"/>
      <c r="C526" s="282"/>
      <c r="D526" s="158"/>
      <c r="E526" s="132"/>
      <c r="F526" s="85"/>
      <c r="G526" s="85"/>
      <c r="H526" s="85"/>
      <c r="I526" s="85"/>
    </row>
    <row r="527" spans="2:9" s="86" customFormat="1" x14ac:dyDescent="0.25">
      <c r="B527" s="282"/>
      <c r="C527" s="282"/>
      <c r="D527" s="158"/>
      <c r="E527" s="132"/>
      <c r="F527" s="85"/>
      <c r="G527" s="85"/>
      <c r="H527" s="85"/>
      <c r="I527" s="85"/>
    </row>
    <row r="528" spans="2:9" s="86" customFormat="1" x14ac:dyDescent="0.25">
      <c r="B528" s="282"/>
      <c r="C528" s="282"/>
      <c r="D528" s="158"/>
      <c r="E528" s="132"/>
      <c r="F528" s="85"/>
      <c r="G528" s="85"/>
      <c r="H528" s="85"/>
      <c r="I528" s="85"/>
    </row>
    <row r="529" spans="2:9" s="86" customFormat="1" x14ac:dyDescent="0.25">
      <c r="B529" s="282"/>
      <c r="C529" s="282"/>
      <c r="D529" s="158"/>
      <c r="E529" s="132"/>
      <c r="F529" s="85"/>
      <c r="G529" s="85"/>
      <c r="H529" s="85"/>
      <c r="I529" s="85"/>
    </row>
    <row r="530" spans="2:9" s="86" customFormat="1" x14ac:dyDescent="0.25">
      <c r="B530" s="282"/>
      <c r="C530" s="282"/>
      <c r="D530" s="158"/>
      <c r="E530" s="132"/>
      <c r="F530" s="85"/>
      <c r="G530" s="85"/>
      <c r="H530" s="85"/>
      <c r="I530" s="85"/>
    </row>
    <row r="531" spans="2:9" s="86" customFormat="1" x14ac:dyDescent="0.25">
      <c r="B531" s="282"/>
      <c r="C531" s="282"/>
      <c r="D531" s="158"/>
      <c r="E531" s="132"/>
      <c r="F531" s="85"/>
      <c r="G531" s="85"/>
      <c r="H531" s="85"/>
      <c r="I531" s="85"/>
    </row>
    <row r="532" spans="2:9" s="86" customFormat="1" x14ac:dyDescent="0.25">
      <c r="B532" s="282"/>
      <c r="C532" s="282"/>
      <c r="D532" s="158"/>
      <c r="E532" s="132"/>
      <c r="F532" s="85"/>
      <c r="G532" s="85"/>
      <c r="H532" s="85"/>
      <c r="I532" s="85"/>
    </row>
    <row r="533" spans="2:9" s="86" customFormat="1" x14ac:dyDescent="0.25">
      <c r="B533" s="282"/>
      <c r="C533" s="282"/>
      <c r="D533" s="158"/>
      <c r="E533" s="132"/>
      <c r="F533" s="85"/>
      <c r="G533" s="85"/>
      <c r="H533" s="85"/>
      <c r="I533" s="85"/>
    </row>
    <row r="534" spans="2:9" s="86" customFormat="1" x14ac:dyDescent="0.25">
      <c r="B534" s="282"/>
      <c r="C534" s="282"/>
      <c r="D534" s="158"/>
      <c r="E534" s="132"/>
      <c r="F534" s="85"/>
      <c r="G534" s="85"/>
      <c r="H534" s="85"/>
      <c r="I534" s="85"/>
    </row>
    <row r="535" spans="2:9" s="86" customFormat="1" x14ac:dyDescent="0.25">
      <c r="B535" s="282"/>
      <c r="C535" s="282"/>
      <c r="D535" s="158"/>
      <c r="E535" s="132"/>
      <c r="F535" s="85"/>
      <c r="G535" s="85"/>
      <c r="H535" s="85"/>
      <c r="I535" s="85"/>
    </row>
    <row r="536" spans="2:9" s="86" customFormat="1" x14ac:dyDescent="0.25">
      <c r="B536" s="282"/>
      <c r="C536" s="282"/>
      <c r="D536" s="158"/>
      <c r="E536" s="132"/>
      <c r="F536" s="85"/>
      <c r="G536" s="85"/>
      <c r="H536" s="85"/>
      <c r="I536" s="85"/>
    </row>
    <row r="537" spans="2:9" s="86" customFormat="1" x14ac:dyDescent="0.25">
      <c r="B537" s="282"/>
      <c r="C537" s="282"/>
      <c r="D537" s="158"/>
      <c r="E537" s="132"/>
      <c r="F537" s="85"/>
      <c r="G537" s="85"/>
      <c r="H537" s="85"/>
      <c r="I537" s="85"/>
    </row>
    <row r="538" spans="2:9" s="86" customFormat="1" x14ac:dyDescent="0.25">
      <c r="B538" s="282"/>
      <c r="C538" s="282"/>
      <c r="D538" s="158"/>
      <c r="E538" s="132"/>
      <c r="F538" s="85"/>
      <c r="G538" s="85"/>
      <c r="H538" s="85"/>
      <c r="I538" s="85"/>
    </row>
    <row r="539" spans="2:9" s="86" customFormat="1" x14ac:dyDescent="0.25">
      <c r="B539" s="282"/>
      <c r="C539" s="282"/>
      <c r="D539" s="158"/>
      <c r="E539" s="132"/>
      <c r="F539" s="85"/>
      <c r="G539" s="85"/>
      <c r="H539" s="85"/>
      <c r="I539" s="85"/>
    </row>
    <row r="540" spans="2:9" s="86" customFormat="1" x14ac:dyDescent="0.25">
      <c r="B540" s="282"/>
      <c r="C540" s="282"/>
      <c r="D540" s="158"/>
      <c r="E540" s="132"/>
      <c r="F540" s="85"/>
      <c r="G540" s="85"/>
      <c r="H540" s="85"/>
      <c r="I540" s="85"/>
    </row>
    <row r="541" spans="2:9" s="86" customFormat="1" x14ac:dyDescent="0.25">
      <c r="B541" s="282"/>
      <c r="C541" s="282"/>
      <c r="D541" s="158"/>
      <c r="E541" s="132"/>
      <c r="F541" s="85"/>
      <c r="G541" s="85"/>
      <c r="H541" s="85"/>
      <c r="I541" s="85"/>
    </row>
    <row r="542" spans="2:9" s="86" customFormat="1" x14ac:dyDescent="0.25">
      <c r="B542" s="282"/>
      <c r="C542" s="282"/>
      <c r="D542" s="158"/>
      <c r="E542" s="132"/>
      <c r="F542" s="85"/>
      <c r="G542" s="85"/>
      <c r="H542" s="85"/>
      <c r="I542" s="85"/>
    </row>
    <row r="543" spans="2:9" s="86" customFormat="1" x14ac:dyDescent="0.25">
      <c r="B543" s="282"/>
      <c r="C543" s="282"/>
      <c r="D543" s="158"/>
      <c r="E543" s="132"/>
      <c r="F543" s="85"/>
      <c r="G543" s="85"/>
      <c r="H543" s="85"/>
      <c r="I543" s="85"/>
    </row>
    <row r="544" spans="2:9" s="86" customFormat="1" x14ac:dyDescent="0.25">
      <c r="B544" s="282"/>
      <c r="C544" s="282"/>
      <c r="D544" s="158"/>
      <c r="E544" s="132"/>
      <c r="F544" s="85"/>
      <c r="G544" s="85"/>
      <c r="H544" s="85"/>
      <c r="I544" s="85"/>
    </row>
    <row r="545" spans="2:9" s="86" customFormat="1" x14ac:dyDescent="0.25">
      <c r="B545" s="282"/>
      <c r="C545" s="282"/>
      <c r="D545" s="158"/>
      <c r="E545" s="132"/>
      <c r="F545" s="85"/>
      <c r="G545" s="85"/>
      <c r="H545" s="85"/>
      <c r="I545" s="85"/>
    </row>
    <row r="546" spans="2:9" s="86" customFormat="1" x14ac:dyDescent="0.25">
      <c r="B546" s="282"/>
      <c r="C546" s="282"/>
      <c r="D546" s="158"/>
      <c r="E546" s="132"/>
      <c r="F546" s="85"/>
      <c r="G546" s="85"/>
      <c r="H546" s="85"/>
      <c r="I546" s="85"/>
    </row>
    <row r="547" spans="2:9" s="86" customFormat="1" x14ac:dyDescent="0.25">
      <c r="B547" s="282"/>
      <c r="C547" s="282"/>
      <c r="D547" s="158"/>
      <c r="E547" s="132"/>
      <c r="F547" s="85"/>
      <c r="G547" s="85"/>
      <c r="H547" s="85"/>
      <c r="I547" s="85"/>
    </row>
    <row r="548" spans="2:9" s="86" customFormat="1" x14ac:dyDescent="0.25">
      <c r="B548" s="282"/>
      <c r="C548" s="282"/>
      <c r="D548" s="158"/>
      <c r="E548" s="132"/>
      <c r="F548" s="85"/>
      <c r="G548" s="85"/>
      <c r="H548" s="85"/>
      <c r="I548" s="85"/>
    </row>
    <row r="549" spans="2:9" s="86" customFormat="1" x14ac:dyDescent="0.25">
      <c r="B549" s="282"/>
      <c r="C549" s="282"/>
      <c r="D549" s="158"/>
      <c r="E549" s="132"/>
      <c r="F549" s="85"/>
      <c r="G549" s="85"/>
      <c r="H549" s="85"/>
      <c r="I549" s="85"/>
    </row>
    <row r="550" spans="2:9" s="86" customFormat="1" x14ac:dyDescent="0.25">
      <c r="B550" s="282"/>
      <c r="C550" s="282"/>
      <c r="D550" s="158"/>
      <c r="E550" s="132"/>
      <c r="F550" s="85"/>
      <c r="G550" s="85"/>
      <c r="H550" s="85"/>
      <c r="I550" s="85"/>
    </row>
    <row r="551" spans="2:9" s="86" customFormat="1" x14ac:dyDescent="0.25">
      <c r="B551" s="282"/>
      <c r="C551" s="282"/>
      <c r="D551" s="158"/>
      <c r="E551" s="132"/>
      <c r="F551" s="85"/>
      <c r="G551" s="85"/>
      <c r="H551" s="85"/>
      <c r="I551" s="85"/>
    </row>
    <row r="552" spans="2:9" s="86" customFormat="1" x14ac:dyDescent="0.25">
      <c r="B552" s="282"/>
      <c r="C552" s="282"/>
      <c r="D552" s="158"/>
      <c r="E552" s="132"/>
      <c r="F552" s="85"/>
      <c r="G552" s="85"/>
      <c r="H552" s="85"/>
      <c r="I552" s="85"/>
    </row>
    <row r="553" spans="2:9" s="86" customFormat="1" x14ac:dyDescent="0.25">
      <c r="B553" s="282"/>
      <c r="C553" s="282"/>
      <c r="D553" s="158"/>
      <c r="E553" s="132"/>
      <c r="F553" s="85"/>
      <c r="G553" s="85"/>
      <c r="H553" s="85"/>
      <c r="I553" s="85"/>
    </row>
    <row r="554" spans="2:9" s="86" customFormat="1" x14ac:dyDescent="0.25">
      <c r="B554" s="282"/>
      <c r="C554" s="282"/>
      <c r="D554" s="158"/>
      <c r="E554" s="132"/>
      <c r="F554" s="85"/>
      <c r="G554" s="85"/>
      <c r="H554" s="85"/>
      <c r="I554" s="85"/>
    </row>
    <row r="555" spans="2:9" s="86" customFormat="1" x14ac:dyDescent="0.25">
      <c r="B555" s="282"/>
      <c r="C555" s="282"/>
      <c r="D555" s="158"/>
      <c r="E555" s="132"/>
      <c r="F555" s="85"/>
      <c r="G555" s="85"/>
      <c r="H555" s="85"/>
      <c r="I555" s="85"/>
    </row>
    <row r="556" spans="2:9" s="86" customFormat="1" x14ac:dyDescent="0.25">
      <c r="B556" s="282"/>
      <c r="C556" s="282"/>
      <c r="D556" s="158"/>
      <c r="E556" s="132"/>
      <c r="F556" s="85"/>
      <c r="G556" s="85"/>
      <c r="H556" s="85"/>
      <c r="I556" s="85"/>
    </row>
    <row r="557" spans="2:9" s="86" customFormat="1" x14ac:dyDescent="0.25">
      <c r="B557" s="282"/>
      <c r="C557" s="282"/>
      <c r="D557" s="158"/>
      <c r="E557" s="132"/>
      <c r="F557" s="85"/>
      <c r="G557" s="85"/>
      <c r="H557" s="85"/>
      <c r="I557" s="85"/>
    </row>
    <row r="558" spans="2:9" s="86" customFormat="1" x14ac:dyDescent="0.25">
      <c r="B558" s="282"/>
      <c r="C558" s="282"/>
      <c r="D558" s="158"/>
      <c r="E558" s="132"/>
      <c r="F558" s="85"/>
      <c r="G558" s="85"/>
      <c r="H558" s="85"/>
      <c r="I558" s="85"/>
    </row>
    <row r="559" spans="2:9" s="86" customFormat="1" x14ac:dyDescent="0.25">
      <c r="B559" s="282"/>
      <c r="C559" s="282"/>
      <c r="D559" s="158"/>
      <c r="E559" s="132"/>
      <c r="F559" s="85"/>
      <c r="G559" s="85"/>
      <c r="H559" s="85"/>
      <c r="I559" s="85"/>
    </row>
    <row r="560" spans="2:9" s="86" customFormat="1" x14ac:dyDescent="0.25">
      <c r="B560" s="282"/>
      <c r="C560" s="282"/>
      <c r="D560" s="158"/>
      <c r="E560" s="132"/>
      <c r="F560" s="85"/>
      <c r="G560" s="85"/>
      <c r="H560" s="85"/>
      <c r="I560" s="85"/>
    </row>
    <row r="561" spans="2:9" s="86" customFormat="1" x14ac:dyDescent="0.25">
      <c r="B561" s="282"/>
      <c r="C561" s="282"/>
      <c r="D561" s="158"/>
      <c r="E561" s="132"/>
      <c r="F561" s="85"/>
      <c r="G561" s="85"/>
      <c r="H561" s="85"/>
      <c r="I561" s="85"/>
    </row>
    <row r="562" spans="2:9" s="86" customFormat="1" x14ac:dyDescent="0.25">
      <c r="B562" s="282"/>
      <c r="C562" s="282"/>
      <c r="D562" s="158"/>
      <c r="E562" s="132"/>
      <c r="F562" s="85"/>
      <c r="G562" s="85"/>
      <c r="H562" s="85"/>
      <c r="I562" s="85"/>
    </row>
    <row r="563" spans="2:9" s="86" customFormat="1" x14ac:dyDescent="0.25">
      <c r="B563" s="282"/>
      <c r="C563" s="282"/>
      <c r="D563" s="158"/>
      <c r="E563" s="132"/>
      <c r="F563" s="85"/>
      <c r="G563" s="85"/>
      <c r="H563" s="85"/>
      <c r="I563" s="85"/>
    </row>
    <row r="564" spans="2:9" s="86" customFormat="1" x14ac:dyDescent="0.25">
      <c r="B564" s="282"/>
      <c r="C564" s="282"/>
      <c r="D564" s="158"/>
      <c r="E564" s="132"/>
      <c r="F564" s="85"/>
      <c r="G564" s="85"/>
      <c r="H564" s="85"/>
      <c r="I564" s="85"/>
    </row>
    <row r="565" spans="2:9" s="86" customFormat="1" x14ac:dyDescent="0.25">
      <c r="B565" s="282"/>
      <c r="C565" s="282"/>
      <c r="D565" s="158"/>
      <c r="E565" s="132"/>
      <c r="F565" s="85"/>
      <c r="G565" s="85"/>
      <c r="H565" s="85"/>
      <c r="I565" s="85"/>
    </row>
    <row r="566" spans="2:9" s="86" customFormat="1" x14ac:dyDescent="0.25">
      <c r="B566" s="282"/>
      <c r="C566" s="282"/>
      <c r="D566" s="158"/>
      <c r="E566" s="132"/>
      <c r="F566" s="85"/>
      <c r="G566" s="85"/>
      <c r="H566" s="85"/>
      <c r="I566" s="85"/>
    </row>
    <row r="567" spans="2:9" s="86" customFormat="1" x14ac:dyDescent="0.25">
      <c r="B567" s="282"/>
      <c r="C567" s="282"/>
      <c r="D567" s="158"/>
      <c r="E567" s="132"/>
      <c r="F567" s="85"/>
      <c r="G567" s="85"/>
      <c r="H567" s="85"/>
      <c r="I567" s="85"/>
    </row>
    <row r="568" spans="2:9" s="86" customFormat="1" x14ac:dyDescent="0.25">
      <c r="B568" s="282"/>
      <c r="C568" s="282"/>
      <c r="D568" s="158"/>
      <c r="E568" s="132"/>
      <c r="F568" s="85"/>
      <c r="G568" s="85"/>
      <c r="H568" s="85"/>
      <c r="I568" s="85"/>
    </row>
    <row r="569" spans="2:9" s="86" customFormat="1" x14ac:dyDescent="0.25">
      <c r="B569" s="282"/>
      <c r="C569" s="282"/>
      <c r="D569" s="158"/>
      <c r="E569" s="132"/>
      <c r="F569" s="85"/>
      <c r="G569" s="85"/>
      <c r="H569" s="85"/>
      <c r="I569" s="85"/>
    </row>
    <row r="570" spans="2:9" s="86" customFormat="1" x14ac:dyDescent="0.25">
      <c r="B570" s="282"/>
      <c r="C570" s="282"/>
      <c r="D570" s="158"/>
      <c r="E570" s="132"/>
      <c r="F570" s="85"/>
      <c r="G570" s="85"/>
      <c r="H570" s="85"/>
      <c r="I570" s="85"/>
    </row>
    <row r="571" spans="2:9" s="86" customFormat="1" x14ac:dyDescent="0.25">
      <c r="B571" s="282"/>
      <c r="C571" s="282"/>
      <c r="D571" s="158"/>
      <c r="E571" s="132"/>
      <c r="F571" s="85"/>
      <c r="G571" s="85"/>
      <c r="H571" s="85"/>
      <c r="I571" s="85"/>
    </row>
    <row r="572" spans="2:9" s="86" customFormat="1" x14ac:dyDescent="0.25">
      <c r="B572" s="282"/>
      <c r="C572" s="282"/>
      <c r="D572" s="158"/>
      <c r="E572" s="132"/>
      <c r="F572" s="85"/>
      <c r="G572" s="85"/>
      <c r="H572" s="85"/>
      <c r="I572" s="85"/>
    </row>
    <row r="573" spans="2:9" s="86" customFormat="1" x14ac:dyDescent="0.25">
      <c r="B573" s="282"/>
      <c r="C573" s="282"/>
      <c r="D573" s="158"/>
      <c r="E573" s="132"/>
      <c r="F573" s="85"/>
      <c r="G573" s="85"/>
      <c r="H573" s="85"/>
      <c r="I573" s="85"/>
    </row>
    <row r="574" spans="2:9" s="86" customFormat="1" x14ac:dyDescent="0.25">
      <c r="B574" s="282"/>
      <c r="C574" s="282"/>
      <c r="D574" s="158"/>
      <c r="E574" s="132"/>
      <c r="F574" s="85"/>
      <c r="G574" s="85"/>
      <c r="H574" s="85"/>
      <c r="I574" s="85"/>
    </row>
    <row r="575" spans="2:9" s="86" customFormat="1" x14ac:dyDescent="0.25">
      <c r="B575" s="282"/>
      <c r="C575" s="282"/>
      <c r="D575" s="158"/>
      <c r="E575" s="132"/>
      <c r="F575" s="85"/>
      <c r="G575" s="85"/>
      <c r="H575" s="85"/>
      <c r="I575" s="85"/>
    </row>
    <row r="576" spans="2:9" s="86" customFormat="1" x14ac:dyDescent="0.25">
      <c r="B576" s="282"/>
      <c r="C576" s="282"/>
      <c r="D576" s="158"/>
      <c r="E576" s="132"/>
      <c r="F576" s="85"/>
      <c r="G576" s="85"/>
      <c r="H576" s="85"/>
      <c r="I576" s="85"/>
    </row>
    <row r="577" spans="2:9" s="86" customFormat="1" x14ac:dyDescent="0.25">
      <c r="B577" s="282"/>
      <c r="C577" s="282"/>
      <c r="D577" s="158"/>
      <c r="E577" s="132"/>
      <c r="F577" s="85"/>
      <c r="G577" s="85"/>
      <c r="H577" s="85"/>
      <c r="I577" s="85"/>
    </row>
    <row r="578" spans="2:9" s="86" customFormat="1" x14ac:dyDescent="0.25">
      <c r="B578" s="282"/>
      <c r="C578" s="282"/>
      <c r="D578" s="158"/>
      <c r="E578" s="132"/>
      <c r="F578" s="85"/>
      <c r="G578" s="85"/>
      <c r="H578" s="85"/>
      <c r="I578" s="85"/>
    </row>
    <row r="579" spans="2:9" s="86" customFormat="1" x14ac:dyDescent="0.25">
      <c r="B579" s="282"/>
      <c r="C579" s="282"/>
      <c r="D579" s="158"/>
      <c r="E579" s="132"/>
      <c r="F579" s="85"/>
      <c r="G579" s="85"/>
      <c r="H579" s="85"/>
      <c r="I579" s="85"/>
    </row>
    <row r="580" spans="2:9" s="86" customFormat="1" x14ac:dyDescent="0.25">
      <c r="B580" s="282"/>
      <c r="C580" s="282"/>
      <c r="D580" s="158"/>
      <c r="E580" s="132"/>
      <c r="F580" s="85"/>
      <c r="G580" s="85"/>
      <c r="H580" s="85"/>
      <c r="I580" s="85"/>
    </row>
    <row r="581" spans="2:9" s="86" customFormat="1" x14ac:dyDescent="0.25">
      <c r="B581" s="282"/>
      <c r="C581" s="282"/>
      <c r="D581" s="158"/>
      <c r="E581" s="132"/>
      <c r="F581" s="85"/>
      <c r="G581" s="85"/>
      <c r="H581" s="85"/>
      <c r="I581" s="85"/>
    </row>
    <row r="582" spans="2:9" s="86" customFormat="1" x14ac:dyDescent="0.25">
      <c r="B582" s="282"/>
      <c r="C582" s="282"/>
      <c r="D582" s="158"/>
      <c r="E582" s="132"/>
      <c r="F582" s="85"/>
      <c r="G582" s="85"/>
      <c r="H582" s="85"/>
      <c r="I582" s="85"/>
    </row>
    <row r="583" spans="2:9" s="86" customFormat="1" x14ac:dyDescent="0.25">
      <c r="B583" s="282"/>
      <c r="C583" s="282"/>
      <c r="D583" s="158"/>
      <c r="E583" s="132"/>
      <c r="F583" s="85"/>
      <c r="G583" s="85"/>
      <c r="H583" s="85"/>
      <c r="I583" s="85"/>
    </row>
    <row r="584" spans="2:9" s="86" customFormat="1" x14ac:dyDescent="0.25">
      <c r="B584" s="282"/>
      <c r="C584" s="282"/>
      <c r="D584" s="158"/>
      <c r="E584" s="132"/>
      <c r="F584" s="85"/>
      <c r="G584" s="85"/>
      <c r="H584" s="85"/>
      <c r="I584" s="85"/>
    </row>
    <row r="585" spans="2:9" s="86" customFormat="1" x14ac:dyDescent="0.25">
      <c r="B585" s="282"/>
      <c r="C585" s="282"/>
      <c r="D585" s="158"/>
      <c r="E585" s="132"/>
      <c r="F585" s="85"/>
      <c r="G585" s="85"/>
      <c r="H585" s="85"/>
      <c r="I585" s="85"/>
    </row>
    <row r="586" spans="2:9" s="86" customFormat="1" x14ac:dyDescent="0.25">
      <c r="B586" s="282"/>
      <c r="C586" s="282"/>
      <c r="D586" s="158"/>
      <c r="E586" s="132"/>
      <c r="F586" s="85"/>
      <c r="G586" s="85"/>
      <c r="H586" s="85"/>
      <c r="I586" s="85"/>
    </row>
    <row r="587" spans="2:9" s="86" customFormat="1" x14ac:dyDescent="0.25">
      <c r="B587" s="282"/>
      <c r="C587" s="282"/>
      <c r="D587" s="158"/>
      <c r="E587" s="132"/>
      <c r="F587" s="85"/>
      <c r="G587" s="85"/>
      <c r="H587" s="85"/>
      <c r="I587" s="85"/>
    </row>
    <row r="588" spans="2:9" s="86" customFormat="1" x14ac:dyDescent="0.25">
      <c r="B588" s="282"/>
      <c r="C588" s="282"/>
      <c r="D588" s="158"/>
      <c r="E588" s="132"/>
      <c r="F588" s="85"/>
      <c r="G588" s="85"/>
      <c r="H588" s="85"/>
      <c r="I588" s="85"/>
    </row>
    <row r="589" spans="2:9" s="86" customFormat="1" x14ac:dyDescent="0.25">
      <c r="B589" s="282"/>
      <c r="C589" s="282"/>
      <c r="D589" s="158"/>
      <c r="E589" s="132"/>
      <c r="F589" s="85"/>
      <c r="G589" s="85"/>
      <c r="H589" s="85"/>
      <c r="I589" s="85"/>
    </row>
    <row r="590" spans="2:9" s="86" customFormat="1" x14ac:dyDescent="0.25">
      <c r="B590" s="282"/>
      <c r="C590" s="282"/>
      <c r="D590" s="158"/>
      <c r="E590" s="132"/>
      <c r="F590" s="85"/>
      <c r="G590" s="85"/>
      <c r="H590" s="85"/>
      <c r="I590" s="85"/>
    </row>
    <row r="591" spans="2:9" s="86" customFormat="1" x14ac:dyDescent="0.25">
      <c r="B591" s="282"/>
      <c r="C591" s="282"/>
      <c r="D591" s="158"/>
      <c r="E591" s="132"/>
      <c r="F591" s="85"/>
      <c r="G591" s="85"/>
      <c r="H591" s="85"/>
      <c r="I591" s="85"/>
    </row>
    <row r="592" spans="2:9" s="86" customFormat="1" x14ac:dyDescent="0.25">
      <c r="B592" s="282"/>
      <c r="C592" s="282"/>
      <c r="D592" s="158"/>
      <c r="E592" s="132"/>
      <c r="F592" s="85"/>
      <c r="G592" s="85"/>
      <c r="H592" s="85"/>
      <c r="I592" s="85"/>
    </row>
    <row r="593" spans="2:9" s="86" customFormat="1" x14ac:dyDescent="0.25">
      <c r="B593" s="282"/>
      <c r="C593" s="282"/>
      <c r="D593" s="158"/>
      <c r="E593" s="132"/>
      <c r="F593" s="85"/>
      <c r="G593" s="85"/>
      <c r="H593" s="85"/>
      <c r="I593" s="85"/>
    </row>
    <row r="594" spans="2:9" s="86" customFormat="1" x14ac:dyDescent="0.25">
      <c r="B594" s="282"/>
      <c r="C594" s="282"/>
      <c r="D594" s="158"/>
      <c r="E594" s="132"/>
      <c r="F594" s="85"/>
      <c r="G594" s="85"/>
      <c r="H594" s="85"/>
      <c r="I594" s="85"/>
    </row>
    <row r="595" spans="2:9" s="86" customFormat="1" x14ac:dyDescent="0.25">
      <c r="B595" s="282"/>
      <c r="C595" s="282"/>
      <c r="D595" s="158"/>
      <c r="E595" s="132"/>
      <c r="F595" s="85"/>
      <c r="G595" s="85"/>
      <c r="H595" s="85"/>
      <c r="I595" s="85"/>
    </row>
    <row r="596" spans="2:9" s="86" customFormat="1" x14ac:dyDescent="0.25">
      <c r="B596" s="282"/>
      <c r="C596" s="282"/>
      <c r="D596" s="158"/>
      <c r="E596" s="132"/>
      <c r="F596" s="85"/>
      <c r="G596" s="85"/>
      <c r="H596" s="85"/>
      <c r="I596" s="85"/>
    </row>
    <row r="597" spans="2:9" s="86" customFormat="1" x14ac:dyDescent="0.25">
      <c r="B597" s="282"/>
      <c r="C597" s="282"/>
      <c r="D597" s="158"/>
      <c r="E597" s="132"/>
      <c r="F597" s="85"/>
      <c r="G597" s="85"/>
      <c r="H597" s="85"/>
      <c r="I597" s="85"/>
    </row>
    <row r="598" spans="2:9" s="86" customFormat="1" x14ac:dyDescent="0.25">
      <c r="B598" s="282"/>
      <c r="C598" s="282"/>
      <c r="D598" s="158"/>
      <c r="E598" s="132"/>
      <c r="F598" s="85"/>
      <c r="G598" s="85"/>
      <c r="H598" s="85"/>
      <c r="I598" s="85"/>
    </row>
    <row r="599" spans="2:9" s="86" customFormat="1" x14ac:dyDescent="0.25">
      <c r="B599" s="282"/>
      <c r="C599" s="282"/>
      <c r="D599" s="158"/>
      <c r="E599" s="132"/>
      <c r="F599" s="85"/>
      <c r="G599" s="85"/>
      <c r="H599" s="85"/>
      <c r="I599" s="85"/>
    </row>
    <row r="600" spans="2:9" s="86" customFormat="1" x14ac:dyDescent="0.25">
      <c r="B600" s="282"/>
      <c r="C600" s="282"/>
      <c r="D600" s="158"/>
      <c r="E600" s="132"/>
      <c r="F600" s="85"/>
      <c r="G600" s="85"/>
      <c r="H600" s="85"/>
      <c r="I600" s="85"/>
    </row>
    <row r="601" spans="2:9" s="86" customFormat="1" x14ac:dyDescent="0.25">
      <c r="B601" s="282"/>
      <c r="C601" s="282"/>
      <c r="D601" s="158"/>
      <c r="E601" s="132"/>
      <c r="F601" s="85"/>
      <c r="G601" s="85"/>
      <c r="H601" s="85"/>
      <c r="I601" s="85"/>
    </row>
    <row r="602" spans="2:9" s="86" customFormat="1" x14ac:dyDescent="0.25">
      <c r="B602" s="282"/>
      <c r="C602" s="282"/>
      <c r="D602" s="158"/>
      <c r="E602" s="132"/>
      <c r="F602" s="85"/>
      <c r="G602" s="85"/>
      <c r="H602" s="85"/>
      <c r="I602" s="85"/>
    </row>
    <row r="603" spans="2:9" s="86" customFormat="1" x14ac:dyDescent="0.25">
      <c r="B603" s="282"/>
      <c r="C603" s="282"/>
      <c r="D603" s="158"/>
      <c r="E603" s="132"/>
      <c r="F603" s="85"/>
      <c r="G603" s="85"/>
      <c r="H603" s="85"/>
      <c r="I603" s="85"/>
    </row>
    <row r="604" spans="2:9" s="86" customFormat="1" x14ac:dyDescent="0.25">
      <c r="B604" s="282"/>
      <c r="C604" s="282"/>
      <c r="D604" s="158"/>
      <c r="E604" s="132"/>
      <c r="F604" s="85"/>
      <c r="G604" s="85"/>
      <c r="H604" s="85"/>
      <c r="I604" s="85"/>
    </row>
    <row r="605" spans="2:9" s="86" customFormat="1" x14ac:dyDescent="0.25">
      <c r="B605" s="282"/>
      <c r="C605" s="282"/>
      <c r="D605" s="158"/>
      <c r="E605" s="132"/>
      <c r="F605" s="85"/>
      <c r="G605" s="85"/>
      <c r="H605" s="85"/>
      <c r="I605" s="85"/>
    </row>
    <row r="606" spans="2:9" s="86" customFormat="1" x14ac:dyDescent="0.25">
      <c r="B606" s="282"/>
      <c r="C606" s="282"/>
      <c r="D606" s="158"/>
      <c r="E606" s="132"/>
      <c r="F606" s="85"/>
      <c r="G606" s="85"/>
      <c r="H606" s="85"/>
      <c r="I606" s="85"/>
    </row>
    <row r="607" spans="2:9" s="86" customFormat="1" x14ac:dyDescent="0.25">
      <c r="B607" s="282"/>
      <c r="C607" s="282"/>
      <c r="D607" s="158"/>
      <c r="E607" s="132"/>
      <c r="F607" s="85"/>
      <c r="G607" s="85"/>
      <c r="H607" s="85"/>
      <c r="I607" s="85"/>
    </row>
    <row r="608" spans="2:9" s="86" customFormat="1" x14ac:dyDescent="0.25">
      <c r="B608" s="282"/>
      <c r="C608" s="282"/>
      <c r="D608" s="158"/>
      <c r="E608" s="132"/>
      <c r="F608" s="85"/>
      <c r="G608" s="85"/>
      <c r="H608" s="85"/>
      <c r="I608" s="85"/>
    </row>
    <row r="609" spans="2:9" s="86" customFormat="1" x14ac:dyDescent="0.25">
      <c r="B609" s="282"/>
      <c r="C609" s="282"/>
      <c r="D609" s="158"/>
      <c r="E609" s="132"/>
      <c r="F609" s="85"/>
      <c r="G609" s="85"/>
      <c r="H609" s="85"/>
      <c r="I609" s="85"/>
    </row>
    <row r="610" spans="2:9" s="86" customFormat="1" x14ac:dyDescent="0.25">
      <c r="B610" s="282"/>
      <c r="C610" s="282"/>
      <c r="D610" s="158"/>
      <c r="E610" s="132"/>
      <c r="F610" s="85"/>
      <c r="G610" s="85"/>
      <c r="H610" s="85"/>
      <c r="I610" s="85"/>
    </row>
    <row r="611" spans="2:9" s="86" customFormat="1" x14ac:dyDescent="0.25">
      <c r="B611" s="282"/>
      <c r="C611" s="282"/>
      <c r="D611" s="158"/>
      <c r="E611" s="132"/>
      <c r="F611" s="85"/>
      <c r="G611" s="85"/>
      <c r="H611" s="85"/>
      <c r="I611" s="85"/>
    </row>
    <row r="612" spans="2:9" s="86" customFormat="1" x14ac:dyDescent="0.25">
      <c r="B612" s="282"/>
      <c r="C612" s="282"/>
      <c r="D612" s="158"/>
      <c r="E612" s="132"/>
      <c r="F612" s="85"/>
      <c r="G612" s="85"/>
      <c r="H612" s="85"/>
      <c r="I612" s="85"/>
    </row>
    <row r="613" spans="2:9" s="86" customFormat="1" x14ac:dyDescent="0.25">
      <c r="B613" s="282"/>
      <c r="C613" s="282"/>
      <c r="D613" s="158"/>
      <c r="E613" s="132"/>
      <c r="F613" s="85"/>
      <c r="G613" s="85"/>
      <c r="H613" s="85"/>
      <c r="I613" s="85"/>
    </row>
    <row r="614" spans="2:9" s="86" customFormat="1" x14ac:dyDescent="0.25">
      <c r="B614" s="282"/>
      <c r="C614" s="282"/>
      <c r="D614" s="158"/>
      <c r="E614" s="132"/>
      <c r="F614" s="85"/>
      <c r="G614" s="85"/>
      <c r="H614" s="85"/>
      <c r="I614" s="85"/>
    </row>
    <row r="615" spans="2:9" s="86" customFormat="1" x14ac:dyDescent="0.25">
      <c r="B615" s="282"/>
      <c r="C615" s="282"/>
      <c r="D615" s="158"/>
      <c r="E615" s="132"/>
      <c r="F615" s="85"/>
      <c r="G615" s="85"/>
      <c r="H615" s="85"/>
      <c r="I615" s="85"/>
    </row>
    <row r="616" spans="2:9" s="86" customFormat="1" x14ac:dyDescent="0.25">
      <c r="B616" s="282"/>
      <c r="C616" s="282"/>
      <c r="D616" s="158"/>
      <c r="E616" s="132"/>
      <c r="F616" s="85"/>
      <c r="G616" s="85"/>
      <c r="H616" s="85"/>
      <c r="I616" s="85"/>
    </row>
    <row r="617" spans="2:9" s="86" customFormat="1" x14ac:dyDescent="0.25">
      <c r="B617" s="282"/>
      <c r="C617" s="282"/>
      <c r="D617" s="158"/>
      <c r="E617" s="132"/>
      <c r="F617" s="85"/>
      <c r="G617" s="85"/>
      <c r="H617" s="85"/>
      <c r="I617" s="85"/>
    </row>
    <row r="618" spans="2:9" s="86" customFormat="1" x14ac:dyDescent="0.25">
      <c r="B618" s="282"/>
      <c r="C618" s="282"/>
      <c r="D618" s="158"/>
      <c r="E618" s="132"/>
      <c r="F618" s="85"/>
      <c r="G618" s="85"/>
      <c r="H618" s="85"/>
      <c r="I618" s="85"/>
    </row>
    <row r="619" spans="2:9" s="86" customFormat="1" x14ac:dyDescent="0.25">
      <c r="B619" s="282"/>
      <c r="C619" s="282"/>
      <c r="D619" s="158"/>
      <c r="E619" s="132"/>
      <c r="F619" s="85"/>
      <c r="G619" s="85"/>
      <c r="H619" s="85"/>
      <c r="I619" s="85"/>
    </row>
    <row r="620" spans="2:9" s="86" customFormat="1" x14ac:dyDescent="0.25">
      <c r="B620" s="282"/>
      <c r="C620" s="282"/>
      <c r="D620" s="158"/>
      <c r="E620" s="132"/>
      <c r="F620" s="85"/>
      <c r="G620" s="85"/>
      <c r="H620" s="85"/>
      <c r="I620" s="85"/>
    </row>
    <row r="621" spans="2:9" s="86" customFormat="1" x14ac:dyDescent="0.25">
      <c r="B621" s="282"/>
      <c r="C621" s="282"/>
      <c r="D621" s="158"/>
      <c r="E621" s="132"/>
      <c r="F621" s="85"/>
      <c r="G621" s="85"/>
      <c r="H621" s="85"/>
      <c r="I621" s="85"/>
    </row>
    <row r="622" spans="2:9" s="86" customFormat="1" x14ac:dyDescent="0.25">
      <c r="B622" s="282"/>
      <c r="C622" s="282"/>
      <c r="D622" s="158"/>
      <c r="E622" s="132"/>
      <c r="F622" s="85"/>
      <c r="G622" s="85"/>
      <c r="H622" s="85"/>
      <c r="I622" s="85"/>
    </row>
    <row r="623" spans="2:9" s="86" customFormat="1" x14ac:dyDescent="0.25">
      <c r="B623" s="282"/>
      <c r="C623" s="282"/>
      <c r="D623" s="158"/>
      <c r="E623" s="132"/>
      <c r="F623" s="85"/>
      <c r="G623" s="85"/>
      <c r="H623" s="85"/>
      <c r="I623" s="85"/>
    </row>
    <row r="624" spans="2:9" s="86" customFormat="1" x14ac:dyDescent="0.25">
      <c r="B624" s="282"/>
      <c r="C624" s="282"/>
      <c r="D624" s="158"/>
      <c r="E624" s="132"/>
      <c r="F624" s="85"/>
      <c r="G624" s="85"/>
      <c r="H624" s="85"/>
      <c r="I624" s="85"/>
    </row>
    <row r="625" spans="2:9" s="86" customFormat="1" x14ac:dyDescent="0.25">
      <c r="B625" s="282"/>
      <c r="C625" s="282"/>
      <c r="D625" s="158"/>
      <c r="E625" s="132"/>
      <c r="F625" s="85"/>
      <c r="G625" s="85"/>
      <c r="H625" s="85"/>
      <c r="I625" s="85"/>
    </row>
    <row r="626" spans="2:9" s="86" customFormat="1" x14ac:dyDescent="0.25">
      <c r="B626" s="282"/>
      <c r="C626" s="282"/>
      <c r="D626" s="158"/>
      <c r="E626" s="132"/>
      <c r="F626" s="85"/>
      <c r="G626" s="85"/>
      <c r="H626" s="85"/>
      <c r="I626" s="85"/>
    </row>
    <row r="627" spans="2:9" s="86" customFormat="1" x14ac:dyDescent="0.25">
      <c r="B627" s="282"/>
      <c r="C627" s="282"/>
      <c r="D627" s="158"/>
      <c r="E627" s="132"/>
      <c r="F627" s="85"/>
      <c r="G627" s="85"/>
      <c r="H627" s="85"/>
      <c r="I627" s="85"/>
    </row>
    <row r="628" spans="2:9" s="86" customFormat="1" x14ac:dyDescent="0.25">
      <c r="B628" s="282"/>
      <c r="C628" s="282"/>
      <c r="D628" s="158"/>
      <c r="E628" s="132"/>
      <c r="F628" s="85"/>
      <c r="G628" s="85"/>
      <c r="H628" s="85"/>
      <c r="I628" s="85"/>
    </row>
    <row r="629" spans="2:9" s="86" customFormat="1" x14ac:dyDescent="0.25">
      <c r="B629" s="282"/>
      <c r="C629" s="282"/>
      <c r="D629" s="158"/>
      <c r="E629" s="132"/>
      <c r="F629" s="85"/>
      <c r="G629" s="85"/>
      <c r="H629" s="85"/>
      <c r="I629" s="85"/>
    </row>
    <row r="630" spans="2:9" s="86" customFormat="1" x14ac:dyDescent="0.25">
      <c r="B630" s="282"/>
      <c r="C630" s="282"/>
      <c r="D630" s="158"/>
      <c r="E630" s="132"/>
      <c r="F630" s="85"/>
      <c r="G630" s="85"/>
      <c r="H630" s="85"/>
      <c r="I630" s="85"/>
    </row>
    <row r="631" spans="2:9" s="86" customFormat="1" x14ac:dyDescent="0.25">
      <c r="B631" s="282"/>
      <c r="C631" s="282"/>
      <c r="D631" s="158"/>
      <c r="E631" s="132"/>
      <c r="F631" s="85"/>
      <c r="G631" s="85"/>
      <c r="H631" s="85"/>
      <c r="I631" s="85"/>
    </row>
    <row r="632" spans="2:9" s="86" customFormat="1" x14ac:dyDescent="0.25">
      <c r="B632" s="282"/>
      <c r="C632" s="282"/>
      <c r="D632" s="158"/>
      <c r="E632" s="132"/>
      <c r="F632" s="85"/>
      <c r="G632" s="85"/>
      <c r="H632" s="85"/>
      <c r="I632" s="85"/>
    </row>
    <row r="633" spans="2:9" s="86" customFormat="1" x14ac:dyDescent="0.25">
      <c r="B633" s="282"/>
      <c r="C633" s="282"/>
      <c r="D633" s="158"/>
      <c r="E633" s="132"/>
      <c r="F633" s="85"/>
      <c r="G633" s="85"/>
      <c r="H633" s="85"/>
      <c r="I633" s="85"/>
    </row>
    <row r="634" spans="2:9" s="86" customFormat="1" x14ac:dyDescent="0.25">
      <c r="B634" s="282"/>
      <c r="C634" s="282"/>
      <c r="D634" s="158"/>
      <c r="E634" s="132"/>
      <c r="F634" s="85"/>
      <c r="G634" s="85"/>
      <c r="H634" s="85"/>
      <c r="I634" s="85"/>
    </row>
    <row r="635" spans="2:9" s="86" customFormat="1" x14ac:dyDescent="0.25">
      <c r="B635" s="282"/>
      <c r="C635" s="282"/>
      <c r="D635" s="158"/>
      <c r="E635" s="132"/>
      <c r="F635" s="85"/>
      <c r="G635" s="85"/>
      <c r="H635" s="85"/>
      <c r="I635" s="85"/>
    </row>
    <row r="636" spans="2:9" s="86" customFormat="1" x14ac:dyDescent="0.25">
      <c r="B636" s="282"/>
      <c r="C636" s="282"/>
      <c r="D636" s="158"/>
      <c r="E636" s="132"/>
      <c r="F636" s="85"/>
      <c r="G636" s="85"/>
      <c r="H636" s="85"/>
      <c r="I636" s="85"/>
    </row>
    <row r="637" spans="2:9" s="86" customFormat="1" x14ac:dyDescent="0.25">
      <c r="B637" s="282"/>
      <c r="C637" s="282"/>
      <c r="D637" s="158"/>
      <c r="E637" s="132"/>
      <c r="F637" s="85"/>
      <c r="G637" s="85"/>
      <c r="H637" s="85"/>
      <c r="I637" s="85"/>
    </row>
    <row r="638" spans="2:9" s="86" customFormat="1" x14ac:dyDescent="0.25">
      <c r="B638" s="282"/>
      <c r="C638" s="282"/>
      <c r="D638" s="158"/>
      <c r="E638" s="132"/>
      <c r="F638" s="85"/>
      <c r="G638" s="85"/>
      <c r="H638" s="85"/>
      <c r="I638" s="85"/>
    </row>
    <row r="639" spans="2:9" s="86" customFormat="1" x14ac:dyDescent="0.25">
      <c r="B639" s="282"/>
      <c r="C639" s="282"/>
      <c r="D639" s="158"/>
      <c r="E639" s="132"/>
      <c r="F639" s="85"/>
      <c r="G639" s="85"/>
      <c r="H639" s="85"/>
      <c r="I639" s="85"/>
    </row>
    <row r="640" spans="2:9" s="86" customFormat="1" x14ac:dyDescent="0.25">
      <c r="B640" s="282"/>
      <c r="C640" s="282"/>
      <c r="D640" s="158"/>
      <c r="E640" s="132"/>
      <c r="F640" s="85"/>
      <c r="G640" s="85"/>
      <c r="H640" s="85"/>
      <c r="I640" s="85"/>
    </row>
    <row r="641" spans="2:9" s="86" customFormat="1" x14ac:dyDescent="0.25">
      <c r="B641" s="282"/>
      <c r="C641" s="282"/>
      <c r="D641" s="158"/>
      <c r="E641" s="132"/>
      <c r="F641" s="85"/>
      <c r="G641" s="85"/>
      <c r="H641" s="85"/>
      <c r="I641" s="85"/>
    </row>
    <row r="642" spans="2:9" s="86" customFormat="1" x14ac:dyDescent="0.25">
      <c r="B642" s="282"/>
      <c r="C642" s="282"/>
      <c r="D642" s="158"/>
      <c r="E642" s="132"/>
      <c r="F642" s="85"/>
      <c r="G642" s="85"/>
      <c r="H642" s="85"/>
      <c r="I642" s="85"/>
    </row>
    <row r="643" spans="2:9" s="86" customFormat="1" x14ac:dyDescent="0.25">
      <c r="B643" s="282"/>
      <c r="C643" s="282"/>
      <c r="D643" s="158"/>
      <c r="E643" s="132"/>
      <c r="F643" s="85"/>
      <c r="G643" s="85"/>
      <c r="H643" s="85"/>
      <c r="I643" s="85"/>
    </row>
    <row r="644" spans="2:9" s="86" customFormat="1" x14ac:dyDescent="0.25">
      <c r="B644" s="282"/>
      <c r="C644" s="282"/>
      <c r="D644" s="158"/>
      <c r="E644" s="132"/>
      <c r="F644" s="85"/>
      <c r="G644" s="85"/>
      <c r="H644" s="85"/>
      <c r="I644" s="85"/>
    </row>
    <row r="645" spans="2:9" s="86" customFormat="1" x14ac:dyDescent="0.25">
      <c r="B645" s="282"/>
      <c r="C645" s="282"/>
      <c r="D645" s="158"/>
      <c r="E645" s="132"/>
      <c r="F645" s="85"/>
      <c r="G645" s="85"/>
      <c r="H645" s="85"/>
      <c r="I645" s="85"/>
    </row>
    <row r="646" spans="2:9" s="86" customFormat="1" x14ac:dyDescent="0.25">
      <c r="B646" s="282"/>
      <c r="C646" s="282"/>
      <c r="D646" s="158"/>
      <c r="E646" s="132"/>
      <c r="F646" s="85"/>
      <c r="G646" s="85"/>
      <c r="H646" s="85"/>
      <c r="I646" s="85"/>
    </row>
    <row r="647" spans="2:9" s="86" customFormat="1" x14ac:dyDescent="0.25">
      <c r="B647" s="282"/>
      <c r="C647" s="282"/>
      <c r="D647" s="158"/>
      <c r="E647" s="132"/>
      <c r="F647" s="85"/>
      <c r="G647" s="85"/>
      <c r="H647" s="85"/>
      <c r="I647" s="85"/>
    </row>
    <row r="648" spans="2:9" s="86" customFormat="1" x14ac:dyDescent="0.25">
      <c r="B648" s="282"/>
      <c r="C648" s="282"/>
      <c r="D648" s="158"/>
      <c r="E648" s="132"/>
      <c r="F648" s="85"/>
      <c r="G648" s="85"/>
      <c r="H648" s="85"/>
      <c r="I648" s="85"/>
    </row>
    <row r="649" spans="2:9" s="86" customFormat="1" x14ac:dyDescent="0.25">
      <c r="B649" s="282"/>
      <c r="C649" s="282"/>
      <c r="D649" s="158"/>
      <c r="E649" s="132"/>
      <c r="F649" s="85"/>
      <c r="G649" s="85"/>
      <c r="H649" s="85"/>
      <c r="I649" s="85"/>
    </row>
    <row r="650" spans="2:9" s="86" customFormat="1" x14ac:dyDescent="0.25">
      <c r="B650" s="282"/>
      <c r="C650" s="282"/>
      <c r="D650" s="158"/>
      <c r="E650" s="132"/>
      <c r="F650" s="85"/>
      <c r="G650" s="85"/>
      <c r="H650" s="85"/>
      <c r="I650" s="85"/>
    </row>
    <row r="651" spans="2:9" s="86" customFormat="1" x14ac:dyDescent="0.25">
      <c r="B651" s="282"/>
      <c r="C651" s="282"/>
      <c r="D651" s="158"/>
      <c r="E651" s="132"/>
      <c r="F651" s="85"/>
      <c r="G651" s="85"/>
      <c r="H651" s="85"/>
      <c r="I651" s="85"/>
    </row>
    <row r="652" spans="2:9" s="86" customFormat="1" x14ac:dyDescent="0.25">
      <c r="B652" s="282"/>
      <c r="C652" s="282"/>
      <c r="D652" s="158"/>
      <c r="E652" s="132"/>
      <c r="F652" s="85"/>
      <c r="G652" s="85"/>
      <c r="H652" s="85"/>
      <c r="I652" s="85"/>
    </row>
    <row r="653" spans="2:9" s="86" customFormat="1" x14ac:dyDescent="0.25">
      <c r="B653" s="282"/>
      <c r="C653" s="282"/>
      <c r="D653" s="158"/>
      <c r="E653" s="132"/>
      <c r="F653" s="85"/>
      <c r="G653" s="85"/>
      <c r="H653" s="85"/>
      <c r="I653" s="85"/>
    </row>
    <row r="654" spans="2:9" s="86" customFormat="1" x14ac:dyDescent="0.25">
      <c r="B654" s="282"/>
      <c r="C654" s="282"/>
      <c r="D654" s="158"/>
      <c r="E654" s="132"/>
      <c r="F654" s="85"/>
      <c r="G654" s="85"/>
      <c r="H654" s="85"/>
      <c r="I654" s="85"/>
    </row>
    <row r="655" spans="2:9" s="86" customFormat="1" x14ac:dyDescent="0.25">
      <c r="B655" s="282"/>
      <c r="C655" s="282"/>
      <c r="D655" s="158"/>
      <c r="E655" s="132"/>
      <c r="F655" s="85"/>
      <c r="G655" s="85"/>
      <c r="H655" s="85"/>
      <c r="I655" s="85"/>
    </row>
    <row r="656" spans="2:9" s="86" customFormat="1" x14ac:dyDescent="0.25">
      <c r="B656" s="282"/>
      <c r="C656" s="282"/>
      <c r="D656" s="158"/>
      <c r="E656" s="132"/>
      <c r="F656" s="85"/>
      <c r="G656" s="85"/>
      <c r="H656" s="85"/>
      <c r="I656" s="85"/>
    </row>
    <row r="657" spans="2:9" s="86" customFormat="1" x14ac:dyDescent="0.25">
      <c r="B657" s="282"/>
      <c r="C657" s="282"/>
      <c r="D657" s="158"/>
      <c r="E657" s="132"/>
      <c r="F657" s="85"/>
      <c r="G657" s="85"/>
      <c r="H657" s="85"/>
      <c r="I657" s="85"/>
    </row>
    <row r="658" spans="2:9" s="86" customFormat="1" x14ac:dyDescent="0.25">
      <c r="B658" s="282"/>
      <c r="C658" s="282"/>
      <c r="D658" s="158"/>
      <c r="E658" s="132"/>
      <c r="F658" s="85"/>
      <c r="G658" s="85"/>
      <c r="H658" s="85"/>
      <c r="I658" s="85"/>
    </row>
    <row r="659" spans="2:9" s="86" customFormat="1" x14ac:dyDescent="0.25">
      <c r="B659" s="282"/>
      <c r="C659" s="282"/>
      <c r="D659" s="158"/>
      <c r="E659" s="132"/>
      <c r="F659" s="85"/>
      <c r="G659" s="85"/>
      <c r="H659" s="85"/>
      <c r="I659" s="85"/>
    </row>
    <row r="660" spans="2:9" s="86" customFormat="1" x14ac:dyDescent="0.25">
      <c r="B660" s="282"/>
      <c r="C660" s="282"/>
      <c r="D660" s="158"/>
      <c r="E660" s="132"/>
      <c r="F660" s="85"/>
      <c r="G660" s="85"/>
      <c r="H660" s="85"/>
      <c r="I660" s="85"/>
    </row>
    <row r="661" spans="2:9" s="86" customFormat="1" x14ac:dyDescent="0.25">
      <c r="B661" s="282"/>
      <c r="C661" s="282"/>
      <c r="D661" s="158"/>
      <c r="E661" s="132"/>
      <c r="F661" s="85"/>
      <c r="G661" s="85"/>
      <c r="H661" s="85"/>
      <c r="I661" s="85"/>
    </row>
    <row r="662" spans="2:9" s="86" customFormat="1" x14ac:dyDescent="0.25">
      <c r="B662" s="282"/>
      <c r="C662" s="282"/>
      <c r="D662" s="158"/>
      <c r="E662" s="132"/>
      <c r="F662" s="85"/>
      <c r="G662" s="85"/>
      <c r="H662" s="85"/>
      <c r="I662" s="85"/>
    </row>
    <row r="663" spans="2:9" s="86" customFormat="1" x14ac:dyDescent="0.25">
      <c r="B663" s="282"/>
      <c r="C663" s="282"/>
      <c r="D663" s="158"/>
      <c r="E663" s="132"/>
      <c r="F663" s="85"/>
      <c r="G663" s="85"/>
      <c r="H663" s="85"/>
      <c r="I663" s="85"/>
    </row>
    <row r="664" spans="2:9" s="86" customFormat="1" x14ac:dyDescent="0.25">
      <c r="B664" s="282"/>
      <c r="C664" s="282"/>
      <c r="D664" s="158"/>
      <c r="E664" s="132"/>
      <c r="F664" s="85"/>
      <c r="G664" s="85"/>
      <c r="H664" s="85"/>
      <c r="I664" s="85"/>
    </row>
    <row r="665" spans="2:9" s="86" customFormat="1" x14ac:dyDescent="0.25">
      <c r="B665" s="282"/>
      <c r="C665" s="282"/>
      <c r="D665" s="158"/>
      <c r="E665" s="132"/>
      <c r="F665" s="85"/>
      <c r="G665" s="85"/>
      <c r="H665" s="85"/>
      <c r="I665" s="85"/>
    </row>
    <row r="666" spans="2:9" s="86" customFormat="1" x14ac:dyDescent="0.25">
      <c r="B666" s="282"/>
      <c r="C666" s="282"/>
      <c r="D666" s="158"/>
      <c r="E666" s="132"/>
      <c r="F666" s="85"/>
      <c r="G666" s="85"/>
      <c r="H666" s="85"/>
      <c r="I666" s="85"/>
    </row>
    <row r="667" spans="2:9" s="86" customFormat="1" x14ac:dyDescent="0.25">
      <c r="B667" s="282"/>
      <c r="C667" s="282"/>
      <c r="D667" s="158"/>
      <c r="E667" s="132"/>
      <c r="F667" s="85"/>
      <c r="G667" s="85"/>
      <c r="H667" s="85"/>
      <c r="I667" s="85"/>
    </row>
    <row r="668" spans="2:9" s="86" customFormat="1" x14ac:dyDescent="0.25">
      <c r="B668" s="282"/>
      <c r="C668" s="282"/>
      <c r="D668" s="158"/>
      <c r="E668" s="132"/>
      <c r="F668" s="85"/>
      <c r="G668" s="85"/>
      <c r="H668" s="85"/>
      <c r="I668" s="85"/>
    </row>
    <row r="669" spans="2:9" s="86" customFormat="1" x14ac:dyDescent="0.25">
      <c r="B669" s="282"/>
      <c r="C669" s="282"/>
      <c r="D669" s="158"/>
      <c r="E669" s="132"/>
      <c r="F669" s="85"/>
      <c r="G669" s="85"/>
      <c r="H669" s="85"/>
      <c r="I669" s="85"/>
    </row>
    <row r="670" spans="2:9" s="86" customFormat="1" x14ac:dyDescent="0.25">
      <c r="B670" s="282"/>
      <c r="C670" s="282"/>
      <c r="D670" s="158"/>
      <c r="E670" s="132"/>
      <c r="F670" s="85"/>
      <c r="G670" s="85"/>
      <c r="H670" s="85"/>
      <c r="I670" s="85"/>
    </row>
    <row r="671" spans="2:9" s="86" customFormat="1" x14ac:dyDescent="0.25">
      <c r="B671" s="282"/>
      <c r="C671" s="282"/>
      <c r="D671" s="158"/>
      <c r="E671" s="132"/>
      <c r="F671" s="85"/>
      <c r="G671" s="85"/>
      <c r="H671" s="85"/>
      <c r="I671" s="85"/>
    </row>
    <row r="672" spans="2:9" s="86" customFormat="1" x14ac:dyDescent="0.25">
      <c r="B672" s="282"/>
      <c r="C672" s="282"/>
      <c r="D672" s="158"/>
      <c r="E672" s="132"/>
      <c r="F672" s="85"/>
      <c r="G672" s="85"/>
      <c r="H672" s="85"/>
      <c r="I672" s="85"/>
    </row>
    <row r="673" spans="2:9" s="86" customFormat="1" x14ac:dyDescent="0.25">
      <c r="B673" s="282"/>
      <c r="C673" s="282"/>
      <c r="D673" s="158"/>
      <c r="E673" s="132"/>
      <c r="F673" s="85"/>
      <c r="G673" s="85"/>
      <c r="H673" s="85"/>
      <c r="I673" s="85"/>
    </row>
    <row r="674" spans="2:9" s="86" customFormat="1" x14ac:dyDescent="0.25">
      <c r="B674" s="282"/>
      <c r="C674" s="282"/>
      <c r="D674" s="158"/>
      <c r="E674" s="132"/>
      <c r="F674" s="85"/>
      <c r="G674" s="85"/>
      <c r="H674" s="85"/>
      <c r="I674" s="85"/>
    </row>
    <row r="675" spans="2:9" s="86" customFormat="1" x14ac:dyDescent="0.25">
      <c r="B675" s="282"/>
      <c r="C675" s="282"/>
      <c r="D675" s="158"/>
      <c r="E675" s="132"/>
      <c r="F675" s="85"/>
      <c r="G675" s="85"/>
      <c r="H675" s="85"/>
      <c r="I675" s="85"/>
    </row>
    <row r="676" spans="2:9" s="86" customFormat="1" x14ac:dyDescent="0.25">
      <c r="B676" s="282"/>
      <c r="C676" s="282"/>
      <c r="D676" s="158"/>
      <c r="E676" s="132"/>
      <c r="F676" s="85"/>
      <c r="G676" s="85"/>
      <c r="H676" s="85"/>
      <c r="I676" s="85"/>
    </row>
    <row r="677" spans="2:9" s="86" customFormat="1" x14ac:dyDescent="0.25">
      <c r="B677" s="282"/>
      <c r="C677" s="282"/>
      <c r="D677" s="158"/>
      <c r="E677" s="132"/>
      <c r="F677" s="85"/>
      <c r="G677" s="85"/>
      <c r="H677" s="85"/>
      <c r="I677" s="85"/>
    </row>
    <row r="678" spans="2:9" s="86" customFormat="1" x14ac:dyDescent="0.25">
      <c r="B678" s="282"/>
      <c r="C678" s="282"/>
      <c r="D678" s="158"/>
      <c r="E678" s="132"/>
      <c r="F678" s="85"/>
      <c r="G678" s="85"/>
      <c r="H678" s="85"/>
      <c r="I678" s="85"/>
    </row>
    <row r="679" spans="2:9" s="86" customFormat="1" x14ac:dyDescent="0.25">
      <c r="B679" s="282"/>
      <c r="C679" s="282"/>
      <c r="D679" s="158"/>
      <c r="E679" s="132"/>
      <c r="F679" s="85"/>
      <c r="G679" s="85"/>
      <c r="H679" s="85"/>
      <c r="I679" s="85"/>
    </row>
    <row r="680" spans="2:9" s="86" customFormat="1" x14ac:dyDescent="0.25">
      <c r="B680" s="282"/>
      <c r="C680" s="282"/>
      <c r="D680" s="158"/>
      <c r="E680" s="132"/>
      <c r="F680" s="85"/>
      <c r="G680" s="85"/>
      <c r="H680" s="85"/>
      <c r="I680" s="85"/>
    </row>
    <row r="681" spans="2:9" s="86" customFormat="1" x14ac:dyDescent="0.25">
      <c r="B681" s="282"/>
      <c r="C681" s="282"/>
      <c r="D681" s="158"/>
      <c r="E681" s="132"/>
      <c r="F681" s="85"/>
      <c r="G681" s="85"/>
      <c r="H681" s="85"/>
      <c r="I681" s="85"/>
    </row>
    <row r="682" spans="2:9" s="86" customFormat="1" x14ac:dyDescent="0.25">
      <c r="B682" s="282"/>
      <c r="C682" s="282"/>
      <c r="D682" s="158"/>
      <c r="E682" s="132"/>
      <c r="F682" s="85"/>
      <c r="G682" s="85"/>
      <c r="H682" s="85"/>
      <c r="I682" s="85"/>
    </row>
    <row r="683" spans="2:9" s="86" customFormat="1" x14ac:dyDescent="0.25">
      <c r="B683" s="282"/>
      <c r="C683" s="282"/>
      <c r="D683" s="158"/>
      <c r="E683" s="132"/>
      <c r="F683" s="85"/>
      <c r="G683" s="85"/>
      <c r="H683" s="85"/>
      <c r="I683" s="85"/>
    </row>
    <row r="684" spans="2:9" s="86" customFormat="1" x14ac:dyDescent="0.25">
      <c r="B684" s="282"/>
      <c r="C684" s="282"/>
      <c r="D684" s="158"/>
      <c r="E684" s="132"/>
      <c r="F684" s="85"/>
      <c r="G684" s="85"/>
      <c r="H684" s="85"/>
      <c r="I684" s="85"/>
    </row>
    <row r="685" spans="2:9" s="86" customFormat="1" x14ac:dyDescent="0.25">
      <c r="B685" s="282"/>
      <c r="C685" s="282"/>
      <c r="D685" s="158"/>
      <c r="E685" s="132"/>
      <c r="F685" s="85"/>
      <c r="G685" s="85"/>
      <c r="H685" s="85"/>
      <c r="I685" s="85"/>
    </row>
    <row r="686" spans="2:9" s="86" customFormat="1" x14ac:dyDescent="0.25">
      <c r="B686" s="282"/>
      <c r="C686" s="282"/>
      <c r="D686" s="158"/>
      <c r="E686" s="132"/>
      <c r="F686" s="85"/>
      <c r="G686" s="85"/>
      <c r="H686" s="85"/>
      <c r="I686" s="85"/>
    </row>
    <row r="687" spans="2:9" s="86" customFormat="1" x14ac:dyDescent="0.25">
      <c r="B687" s="282"/>
      <c r="C687" s="282"/>
      <c r="D687" s="158"/>
      <c r="E687" s="132"/>
      <c r="F687" s="85"/>
      <c r="G687" s="85"/>
      <c r="H687" s="85"/>
      <c r="I687" s="85"/>
    </row>
    <row r="688" spans="2:9" s="86" customFormat="1" x14ac:dyDescent="0.25">
      <c r="B688" s="282"/>
      <c r="C688" s="282"/>
      <c r="D688" s="158"/>
      <c r="E688" s="132"/>
      <c r="F688" s="85"/>
      <c r="G688" s="85"/>
      <c r="H688" s="85"/>
      <c r="I688" s="85"/>
    </row>
    <row r="689" spans="2:9" s="86" customFormat="1" x14ac:dyDescent="0.25">
      <c r="B689" s="282"/>
      <c r="C689" s="282"/>
      <c r="D689" s="158"/>
      <c r="E689" s="132"/>
      <c r="F689" s="85"/>
      <c r="G689" s="85"/>
      <c r="H689" s="85"/>
      <c r="I689" s="85"/>
    </row>
    <row r="690" spans="2:9" s="86" customFormat="1" x14ac:dyDescent="0.25">
      <c r="B690" s="282"/>
      <c r="C690" s="282"/>
      <c r="D690" s="158"/>
      <c r="E690" s="132"/>
      <c r="F690" s="85"/>
      <c r="G690" s="85"/>
      <c r="H690" s="85"/>
      <c r="I690" s="85"/>
    </row>
    <row r="691" spans="2:9" s="86" customFormat="1" x14ac:dyDescent="0.25">
      <c r="B691" s="282"/>
      <c r="C691" s="282"/>
      <c r="D691" s="158"/>
      <c r="E691" s="132"/>
      <c r="F691" s="85"/>
      <c r="G691" s="85"/>
      <c r="H691" s="85"/>
      <c r="I691" s="85"/>
    </row>
    <row r="692" spans="2:9" s="86" customFormat="1" x14ac:dyDescent="0.25">
      <c r="B692" s="282"/>
      <c r="C692" s="282"/>
      <c r="D692" s="158"/>
      <c r="E692" s="132"/>
      <c r="F692" s="85"/>
      <c r="G692" s="85"/>
      <c r="H692" s="85"/>
      <c r="I692" s="85"/>
    </row>
    <row r="693" spans="2:9" s="86" customFormat="1" x14ac:dyDescent="0.25">
      <c r="B693" s="282"/>
      <c r="C693" s="282"/>
      <c r="D693" s="158"/>
      <c r="E693" s="132"/>
      <c r="F693" s="85"/>
      <c r="G693" s="85"/>
      <c r="H693" s="85"/>
      <c r="I693" s="85"/>
    </row>
    <row r="694" spans="2:9" s="86" customFormat="1" x14ac:dyDescent="0.25">
      <c r="B694" s="282"/>
      <c r="C694" s="282"/>
      <c r="D694" s="158"/>
      <c r="E694" s="132"/>
      <c r="F694" s="85"/>
      <c r="G694" s="85"/>
      <c r="H694" s="85"/>
      <c r="I694" s="85"/>
    </row>
    <row r="695" spans="2:9" s="86" customFormat="1" x14ac:dyDescent="0.25">
      <c r="B695" s="282"/>
      <c r="C695" s="282"/>
      <c r="D695" s="158"/>
      <c r="E695" s="132"/>
      <c r="F695" s="85"/>
      <c r="G695" s="85"/>
      <c r="H695" s="85"/>
      <c r="I695" s="85"/>
    </row>
    <row r="696" spans="2:9" s="86" customFormat="1" x14ac:dyDescent="0.25">
      <c r="B696" s="282"/>
      <c r="C696" s="282"/>
      <c r="D696" s="158"/>
      <c r="E696" s="132"/>
      <c r="F696" s="85"/>
      <c r="G696" s="85"/>
      <c r="H696" s="85"/>
      <c r="I696" s="85"/>
    </row>
    <row r="697" spans="2:9" s="86" customFormat="1" x14ac:dyDescent="0.25">
      <c r="B697" s="282"/>
      <c r="C697" s="282"/>
      <c r="D697" s="158"/>
      <c r="E697" s="132"/>
      <c r="F697" s="85"/>
      <c r="G697" s="85"/>
      <c r="H697" s="85"/>
      <c r="I697" s="85"/>
    </row>
    <row r="698" spans="2:9" s="86" customFormat="1" x14ac:dyDescent="0.25">
      <c r="B698" s="282"/>
      <c r="C698" s="282"/>
      <c r="D698" s="158"/>
      <c r="E698" s="132"/>
      <c r="F698" s="85"/>
      <c r="G698" s="85"/>
      <c r="H698" s="85"/>
      <c r="I698" s="85"/>
    </row>
    <row r="699" spans="2:9" s="86" customFormat="1" x14ac:dyDescent="0.25">
      <c r="B699" s="282"/>
      <c r="C699" s="282"/>
      <c r="D699" s="158"/>
      <c r="E699" s="132"/>
      <c r="F699" s="85"/>
      <c r="G699" s="85"/>
      <c r="H699" s="85"/>
      <c r="I699" s="85"/>
    </row>
    <row r="700" spans="2:9" s="86" customFormat="1" x14ac:dyDescent="0.25">
      <c r="B700" s="282"/>
      <c r="C700" s="282"/>
      <c r="D700" s="158"/>
      <c r="E700" s="132"/>
      <c r="F700" s="85"/>
      <c r="G700" s="85"/>
      <c r="H700" s="85"/>
      <c r="I700" s="85"/>
    </row>
    <row r="701" spans="2:9" s="86" customFormat="1" x14ac:dyDescent="0.25">
      <c r="B701" s="282"/>
      <c r="C701" s="282"/>
      <c r="D701" s="158"/>
      <c r="E701" s="132"/>
      <c r="F701" s="85"/>
      <c r="G701" s="85"/>
      <c r="H701" s="85"/>
      <c r="I701" s="85"/>
    </row>
    <row r="702" spans="2:9" s="86" customFormat="1" x14ac:dyDescent="0.25">
      <c r="B702" s="282"/>
      <c r="C702" s="282"/>
      <c r="D702" s="158"/>
      <c r="E702" s="132"/>
      <c r="F702" s="85"/>
      <c r="G702" s="85"/>
      <c r="H702" s="85"/>
      <c r="I702" s="85"/>
    </row>
    <row r="703" spans="2:9" s="86" customFormat="1" x14ac:dyDescent="0.25">
      <c r="B703" s="282"/>
      <c r="C703" s="282"/>
      <c r="D703" s="158"/>
      <c r="E703" s="132"/>
      <c r="F703" s="85"/>
      <c r="G703" s="85"/>
      <c r="H703" s="85"/>
      <c r="I703" s="85"/>
    </row>
    <row r="704" spans="2:9" s="86" customFormat="1" x14ac:dyDescent="0.25">
      <c r="B704" s="282"/>
      <c r="C704" s="282"/>
      <c r="D704" s="158"/>
      <c r="E704" s="132"/>
      <c r="F704" s="85"/>
      <c r="G704" s="85"/>
      <c r="H704" s="85"/>
      <c r="I704" s="85"/>
    </row>
    <row r="705" spans="2:9" s="86" customFormat="1" x14ac:dyDescent="0.25">
      <c r="B705" s="282"/>
      <c r="C705" s="282"/>
      <c r="D705" s="158"/>
      <c r="E705" s="132"/>
      <c r="F705" s="85"/>
      <c r="G705" s="85"/>
      <c r="H705" s="85"/>
      <c r="I705" s="85"/>
    </row>
    <row r="706" spans="2:9" s="86" customFormat="1" x14ac:dyDescent="0.25">
      <c r="B706" s="282"/>
      <c r="C706" s="282"/>
      <c r="D706" s="158"/>
      <c r="E706" s="132"/>
      <c r="F706" s="85"/>
      <c r="G706" s="85"/>
      <c r="H706" s="85"/>
      <c r="I706" s="85"/>
    </row>
    <row r="707" spans="2:9" s="86" customFormat="1" x14ac:dyDescent="0.25">
      <c r="B707" s="282"/>
      <c r="C707" s="282"/>
      <c r="D707" s="158"/>
      <c r="E707" s="132"/>
      <c r="F707" s="85"/>
      <c r="G707" s="85"/>
      <c r="H707" s="85"/>
      <c r="I707" s="85"/>
    </row>
    <row r="708" spans="2:9" s="86" customFormat="1" x14ac:dyDescent="0.25">
      <c r="B708" s="282"/>
      <c r="C708" s="282"/>
      <c r="D708" s="158"/>
      <c r="E708" s="132"/>
      <c r="F708" s="85"/>
      <c r="G708" s="85"/>
      <c r="H708" s="85"/>
      <c r="I708" s="85"/>
    </row>
    <row r="709" spans="2:9" s="86" customFormat="1" x14ac:dyDescent="0.25">
      <c r="B709" s="282"/>
      <c r="C709" s="282"/>
      <c r="D709" s="158"/>
      <c r="E709" s="132"/>
      <c r="F709" s="85"/>
      <c r="G709" s="85"/>
      <c r="H709" s="85"/>
      <c r="I709" s="85"/>
    </row>
    <row r="710" spans="2:9" s="86" customFormat="1" x14ac:dyDescent="0.25">
      <c r="B710" s="282"/>
      <c r="C710" s="282"/>
      <c r="D710" s="158"/>
      <c r="E710" s="132"/>
      <c r="F710" s="85"/>
      <c r="G710" s="85"/>
      <c r="H710" s="85"/>
      <c r="I710" s="85"/>
    </row>
    <row r="711" spans="2:9" s="86" customFormat="1" x14ac:dyDescent="0.25">
      <c r="B711" s="282"/>
      <c r="C711" s="282"/>
      <c r="D711" s="158"/>
      <c r="E711" s="132"/>
      <c r="F711" s="85"/>
      <c r="G711" s="85"/>
      <c r="H711" s="85"/>
      <c r="I711" s="85"/>
    </row>
    <row r="712" spans="2:9" s="86" customFormat="1" x14ac:dyDescent="0.25">
      <c r="B712" s="282"/>
      <c r="C712" s="282"/>
      <c r="D712" s="158"/>
      <c r="E712" s="132"/>
      <c r="F712" s="85"/>
      <c r="G712" s="85"/>
      <c r="H712" s="85"/>
      <c r="I712" s="85"/>
    </row>
    <row r="713" spans="2:9" s="86" customFormat="1" x14ac:dyDescent="0.25">
      <c r="B713" s="282"/>
      <c r="C713" s="282"/>
      <c r="D713" s="158"/>
      <c r="E713" s="132"/>
      <c r="F713" s="85"/>
      <c r="G713" s="85"/>
      <c r="H713" s="85"/>
      <c r="I713" s="85"/>
    </row>
    <row r="714" spans="2:9" s="86" customFormat="1" x14ac:dyDescent="0.25">
      <c r="B714" s="282"/>
      <c r="C714" s="282"/>
      <c r="D714" s="158"/>
      <c r="E714" s="132"/>
      <c r="F714" s="85"/>
      <c r="G714" s="85"/>
      <c r="H714" s="85"/>
      <c r="I714" s="85"/>
    </row>
    <row r="715" spans="2:9" s="86" customFormat="1" x14ac:dyDescent="0.25">
      <c r="B715" s="282"/>
      <c r="C715" s="282"/>
      <c r="D715" s="158"/>
      <c r="E715" s="132"/>
      <c r="F715" s="85"/>
      <c r="G715" s="85"/>
      <c r="H715" s="85"/>
      <c r="I715" s="85"/>
    </row>
    <row r="716" spans="2:9" s="86" customFormat="1" x14ac:dyDescent="0.25">
      <c r="B716" s="282"/>
      <c r="C716" s="282"/>
      <c r="D716" s="158"/>
      <c r="E716" s="132"/>
      <c r="F716" s="85"/>
      <c r="G716" s="85"/>
      <c r="H716" s="85"/>
      <c r="I716" s="85"/>
    </row>
    <row r="717" spans="2:9" s="86" customFormat="1" x14ac:dyDescent="0.25">
      <c r="B717" s="282"/>
      <c r="C717" s="282"/>
      <c r="D717" s="158"/>
      <c r="E717" s="132"/>
      <c r="F717" s="85"/>
      <c r="G717" s="85"/>
      <c r="H717" s="85"/>
      <c r="I717" s="85"/>
    </row>
    <row r="718" spans="2:9" s="86" customFormat="1" x14ac:dyDescent="0.25">
      <c r="B718" s="282"/>
      <c r="C718" s="282"/>
      <c r="D718" s="158"/>
      <c r="E718" s="132"/>
      <c r="F718" s="85"/>
      <c r="G718" s="85"/>
      <c r="H718" s="85"/>
      <c r="I718" s="85"/>
    </row>
    <row r="719" spans="2:9" s="86" customFormat="1" x14ac:dyDescent="0.25">
      <c r="B719" s="282"/>
      <c r="C719" s="282"/>
      <c r="D719" s="158"/>
      <c r="E719" s="132"/>
      <c r="F719" s="85"/>
      <c r="G719" s="85"/>
      <c r="H719" s="85"/>
      <c r="I719" s="85"/>
    </row>
    <row r="720" spans="2:9" s="86" customFormat="1" x14ac:dyDescent="0.25">
      <c r="B720" s="282"/>
      <c r="C720" s="282"/>
      <c r="D720" s="158"/>
      <c r="E720" s="132"/>
      <c r="F720" s="85"/>
      <c r="G720" s="85"/>
      <c r="H720" s="85"/>
      <c r="I720" s="85"/>
    </row>
    <row r="721" spans="2:9" s="86" customFormat="1" x14ac:dyDescent="0.25">
      <c r="B721" s="282"/>
      <c r="C721" s="282"/>
      <c r="D721" s="158"/>
      <c r="E721" s="132"/>
      <c r="F721" s="85"/>
      <c r="G721" s="85"/>
      <c r="H721" s="85"/>
      <c r="I721" s="85"/>
    </row>
    <row r="722" spans="2:9" s="86" customFormat="1" x14ac:dyDescent="0.25">
      <c r="B722" s="282"/>
      <c r="C722" s="282"/>
      <c r="D722" s="158"/>
      <c r="E722" s="132"/>
      <c r="F722" s="85"/>
      <c r="G722" s="85"/>
      <c r="H722" s="85"/>
      <c r="I722" s="85"/>
    </row>
    <row r="723" spans="2:9" s="86" customFormat="1" x14ac:dyDescent="0.25">
      <c r="B723" s="282"/>
      <c r="C723" s="282"/>
      <c r="D723" s="158"/>
      <c r="E723" s="132"/>
      <c r="F723" s="85"/>
      <c r="G723" s="85"/>
      <c r="H723" s="85"/>
      <c r="I723" s="85"/>
    </row>
    <row r="724" spans="2:9" s="86" customFormat="1" x14ac:dyDescent="0.25">
      <c r="B724" s="282"/>
      <c r="C724" s="282"/>
      <c r="D724" s="158"/>
      <c r="E724" s="132"/>
      <c r="F724" s="85"/>
      <c r="G724" s="85"/>
      <c r="H724" s="85"/>
      <c r="I724" s="85"/>
    </row>
    <row r="725" spans="2:9" s="86" customFormat="1" x14ac:dyDescent="0.25">
      <c r="B725" s="282"/>
      <c r="C725" s="282"/>
      <c r="D725" s="158"/>
      <c r="E725" s="132"/>
      <c r="F725" s="85"/>
      <c r="G725" s="85"/>
      <c r="H725" s="85"/>
      <c r="I725" s="85"/>
    </row>
    <row r="726" spans="2:9" s="86" customFormat="1" x14ac:dyDescent="0.25">
      <c r="B726" s="282"/>
      <c r="C726" s="282"/>
      <c r="D726" s="158"/>
      <c r="E726" s="132"/>
      <c r="F726" s="85"/>
      <c r="G726" s="85"/>
      <c r="H726" s="85"/>
      <c r="I726" s="85"/>
    </row>
    <row r="727" spans="2:9" s="86" customFormat="1" x14ac:dyDescent="0.25">
      <c r="B727" s="282"/>
      <c r="C727" s="282"/>
      <c r="D727" s="158"/>
      <c r="E727" s="132"/>
      <c r="F727" s="85"/>
      <c r="G727" s="85"/>
      <c r="H727" s="85"/>
      <c r="I727" s="85"/>
    </row>
    <row r="728" spans="2:9" s="86" customFormat="1" x14ac:dyDescent="0.25">
      <c r="B728" s="282"/>
      <c r="C728" s="282"/>
      <c r="D728" s="158"/>
      <c r="E728" s="132"/>
      <c r="F728" s="85"/>
      <c r="G728" s="85"/>
      <c r="H728" s="85"/>
      <c r="I728" s="85"/>
    </row>
    <row r="729" spans="2:9" s="86" customFormat="1" x14ac:dyDescent="0.25">
      <c r="B729" s="282"/>
      <c r="C729" s="282"/>
      <c r="D729" s="158"/>
      <c r="E729" s="132"/>
      <c r="F729" s="85"/>
      <c r="G729" s="85"/>
      <c r="H729" s="85"/>
      <c r="I729" s="85"/>
    </row>
    <row r="730" spans="2:9" s="86" customFormat="1" x14ac:dyDescent="0.25">
      <c r="B730" s="282"/>
      <c r="C730" s="282"/>
      <c r="D730" s="158"/>
      <c r="E730" s="132"/>
      <c r="F730" s="85"/>
      <c r="G730" s="85"/>
      <c r="H730" s="85"/>
      <c r="I730" s="85"/>
    </row>
    <row r="731" spans="2:9" s="86" customFormat="1" x14ac:dyDescent="0.25">
      <c r="B731" s="282"/>
      <c r="C731" s="282"/>
      <c r="D731" s="158"/>
      <c r="E731" s="132"/>
      <c r="F731" s="85"/>
      <c r="G731" s="85"/>
      <c r="H731" s="85"/>
      <c r="I731" s="85"/>
    </row>
    <row r="732" spans="2:9" s="86" customFormat="1" x14ac:dyDescent="0.25">
      <c r="B732" s="282"/>
      <c r="C732" s="282"/>
      <c r="D732" s="158"/>
      <c r="E732" s="132"/>
      <c r="F732" s="85"/>
      <c r="G732" s="85"/>
      <c r="H732" s="85"/>
      <c r="I732" s="85"/>
    </row>
    <row r="733" spans="2:9" s="86" customFormat="1" x14ac:dyDescent="0.25">
      <c r="B733" s="282"/>
      <c r="C733" s="282"/>
      <c r="D733" s="158"/>
      <c r="E733" s="132"/>
      <c r="F733" s="85"/>
      <c r="G733" s="85"/>
      <c r="H733" s="85"/>
      <c r="I733" s="85"/>
    </row>
    <row r="734" spans="2:9" s="86" customFormat="1" x14ac:dyDescent="0.25">
      <c r="B734" s="282"/>
      <c r="C734" s="282"/>
      <c r="D734" s="158"/>
      <c r="E734" s="132"/>
      <c r="F734" s="85"/>
      <c r="G734" s="85"/>
      <c r="H734" s="85"/>
      <c r="I734" s="85"/>
    </row>
    <row r="735" spans="2:9" s="86" customFormat="1" x14ac:dyDescent="0.25">
      <c r="B735" s="282"/>
      <c r="C735" s="282"/>
      <c r="D735" s="158"/>
      <c r="E735" s="132"/>
      <c r="F735" s="85"/>
      <c r="G735" s="85"/>
      <c r="H735" s="85"/>
      <c r="I735" s="85"/>
    </row>
    <row r="736" spans="2:9" s="86" customFormat="1" x14ac:dyDescent="0.25">
      <c r="B736" s="282"/>
      <c r="C736" s="282"/>
      <c r="D736" s="158"/>
      <c r="E736" s="132"/>
      <c r="F736" s="85"/>
      <c r="G736" s="85"/>
      <c r="H736" s="85"/>
      <c r="I736" s="85"/>
    </row>
    <row r="737" spans="2:9" s="86" customFormat="1" x14ac:dyDescent="0.25">
      <c r="B737" s="282"/>
      <c r="C737" s="282"/>
      <c r="D737" s="158"/>
      <c r="E737" s="132"/>
      <c r="F737" s="85"/>
      <c r="G737" s="85"/>
      <c r="H737" s="85"/>
      <c r="I737" s="85"/>
    </row>
    <row r="738" spans="2:9" s="86" customFormat="1" x14ac:dyDescent="0.25">
      <c r="B738" s="282"/>
      <c r="C738" s="282"/>
      <c r="D738" s="158"/>
      <c r="E738" s="132"/>
      <c r="F738" s="85"/>
      <c r="G738" s="85"/>
      <c r="H738" s="85"/>
      <c r="I738" s="85"/>
    </row>
    <row r="739" spans="2:9" s="86" customFormat="1" x14ac:dyDescent="0.25">
      <c r="B739" s="282"/>
      <c r="C739" s="282"/>
      <c r="D739" s="158"/>
      <c r="E739" s="132"/>
      <c r="F739" s="85"/>
      <c r="G739" s="85"/>
      <c r="H739" s="85"/>
      <c r="I739" s="85"/>
    </row>
    <row r="740" spans="2:9" s="86" customFormat="1" x14ac:dyDescent="0.25">
      <c r="B740" s="282"/>
      <c r="C740" s="282"/>
      <c r="D740" s="158"/>
      <c r="E740" s="132"/>
      <c r="F740" s="85"/>
      <c r="G740" s="85"/>
      <c r="H740" s="85"/>
      <c r="I740" s="85"/>
    </row>
    <row r="741" spans="2:9" s="86" customFormat="1" x14ac:dyDescent="0.25">
      <c r="B741" s="282"/>
      <c r="C741" s="282"/>
      <c r="D741" s="158"/>
      <c r="E741" s="132"/>
      <c r="F741" s="85"/>
      <c r="G741" s="85"/>
      <c r="H741" s="85"/>
      <c r="I741" s="85"/>
    </row>
    <row r="742" spans="2:9" s="86" customFormat="1" x14ac:dyDescent="0.25">
      <c r="B742" s="282"/>
      <c r="C742" s="282"/>
      <c r="D742" s="158"/>
      <c r="E742" s="132"/>
      <c r="F742" s="85"/>
      <c r="G742" s="85"/>
      <c r="H742" s="85"/>
      <c r="I742" s="85"/>
    </row>
    <row r="743" spans="2:9" s="86" customFormat="1" x14ac:dyDescent="0.25">
      <c r="B743" s="282"/>
      <c r="C743" s="282"/>
      <c r="D743" s="158"/>
      <c r="E743" s="132"/>
      <c r="F743" s="85"/>
      <c r="G743" s="85"/>
      <c r="H743" s="85"/>
      <c r="I743" s="85"/>
    </row>
    <row r="744" spans="2:9" s="86" customFormat="1" x14ac:dyDescent="0.25">
      <c r="B744" s="282"/>
      <c r="C744" s="282"/>
      <c r="D744" s="158"/>
      <c r="E744" s="132"/>
      <c r="F744" s="85"/>
      <c r="G744" s="85"/>
      <c r="H744" s="85"/>
      <c r="I744" s="85"/>
    </row>
    <row r="745" spans="2:9" s="86" customFormat="1" x14ac:dyDescent="0.25">
      <c r="B745" s="282"/>
      <c r="C745" s="282"/>
      <c r="D745" s="158"/>
      <c r="E745" s="132"/>
      <c r="F745" s="85"/>
      <c r="G745" s="85"/>
      <c r="H745" s="85"/>
      <c r="I745" s="85"/>
    </row>
    <row r="746" spans="2:9" s="86" customFormat="1" x14ac:dyDescent="0.25">
      <c r="B746" s="282"/>
      <c r="C746" s="282"/>
      <c r="D746" s="158"/>
      <c r="E746" s="132"/>
      <c r="F746" s="85"/>
      <c r="G746" s="85"/>
      <c r="H746" s="85"/>
      <c r="I746" s="85"/>
    </row>
    <row r="747" spans="2:9" s="86" customFormat="1" x14ac:dyDescent="0.25">
      <c r="B747" s="282"/>
      <c r="C747" s="282"/>
      <c r="D747" s="158"/>
      <c r="E747" s="132"/>
      <c r="F747" s="85"/>
      <c r="G747" s="85"/>
      <c r="H747" s="85"/>
      <c r="I747" s="85"/>
    </row>
    <row r="748" spans="2:9" s="86" customFormat="1" x14ac:dyDescent="0.25">
      <c r="B748" s="282"/>
      <c r="C748" s="282"/>
      <c r="D748" s="158"/>
      <c r="E748" s="132"/>
      <c r="F748" s="85"/>
      <c r="G748" s="85"/>
      <c r="H748" s="85"/>
      <c r="I748" s="85"/>
    </row>
    <row r="749" spans="2:9" s="86" customFormat="1" x14ac:dyDescent="0.25">
      <c r="B749" s="282"/>
      <c r="C749" s="282"/>
      <c r="D749" s="158"/>
      <c r="E749" s="132"/>
      <c r="F749" s="85"/>
      <c r="G749" s="85"/>
      <c r="H749" s="85"/>
      <c r="I749" s="85"/>
    </row>
    <row r="750" spans="2:9" s="86" customFormat="1" x14ac:dyDescent="0.25">
      <c r="B750" s="282"/>
      <c r="C750" s="282"/>
      <c r="D750" s="158"/>
      <c r="E750" s="132"/>
      <c r="F750" s="85"/>
      <c r="G750" s="85"/>
      <c r="H750" s="85"/>
      <c r="I750" s="85"/>
    </row>
    <row r="751" spans="2:9" s="86" customFormat="1" x14ac:dyDescent="0.25">
      <c r="B751" s="282"/>
      <c r="C751" s="282"/>
      <c r="D751" s="158"/>
      <c r="E751" s="132"/>
      <c r="F751" s="85"/>
      <c r="G751" s="85"/>
      <c r="H751" s="85"/>
      <c r="I751" s="85"/>
    </row>
    <row r="752" spans="2:9" s="86" customFormat="1" x14ac:dyDescent="0.25">
      <c r="B752" s="282"/>
      <c r="C752" s="282"/>
      <c r="D752" s="158"/>
      <c r="E752" s="132"/>
      <c r="F752" s="85"/>
      <c r="G752" s="85"/>
      <c r="H752" s="85"/>
      <c r="I752" s="85"/>
    </row>
    <row r="753" spans="2:9" s="86" customFormat="1" x14ac:dyDescent="0.25">
      <c r="B753" s="282"/>
      <c r="C753" s="282"/>
      <c r="D753" s="158"/>
      <c r="E753" s="132"/>
      <c r="F753" s="85"/>
      <c r="G753" s="85"/>
      <c r="H753" s="85"/>
      <c r="I753" s="85"/>
    </row>
    <row r="754" spans="2:9" s="86" customFormat="1" x14ac:dyDescent="0.25">
      <c r="B754" s="282"/>
      <c r="C754" s="282"/>
      <c r="D754" s="158"/>
      <c r="E754" s="132"/>
      <c r="F754" s="85"/>
      <c r="G754" s="85"/>
      <c r="H754" s="85"/>
      <c r="I754" s="85"/>
    </row>
    <row r="755" spans="2:9" s="86" customFormat="1" x14ac:dyDescent="0.25">
      <c r="B755" s="282"/>
      <c r="C755" s="282"/>
      <c r="D755" s="158"/>
      <c r="E755" s="132"/>
      <c r="F755" s="85"/>
      <c r="G755" s="85"/>
      <c r="H755" s="85"/>
      <c r="I755" s="85"/>
    </row>
    <row r="756" spans="2:9" s="86" customFormat="1" x14ac:dyDescent="0.25">
      <c r="B756" s="282"/>
      <c r="C756" s="282"/>
      <c r="D756" s="158"/>
      <c r="E756" s="132"/>
      <c r="F756" s="85"/>
      <c r="G756" s="85"/>
      <c r="H756" s="85"/>
      <c r="I756" s="85"/>
    </row>
    <row r="757" spans="2:9" s="86" customFormat="1" x14ac:dyDescent="0.25">
      <c r="B757" s="282"/>
      <c r="C757" s="282"/>
      <c r="D757" s="158"/>
      <c r="E757" s="132"/>
      <c r="F757" s="85"/>
      <c r="G757" s="85"/>
      <c r="H757" s="85"/>
      <c r="I757" s="85"/>
    </row>
    <row r="758" spans="2:9" s="86" customFormat="1" x14ac:dyDescent="0.25">
      <c r="B758" s="282"/>
      <c r="C758" s="282"/>
      <c r="D758" s="158"/>
      <c r="E758" s="132"/>
      <c r="F758" s="85"/>
      <c r="G758" s="85"/>
      <c r="H758" s="85"/>
      <c r="I758" s="85"/>
    </row>
    <row r="759" spans="2:9" s="86" customFormat="1" x14ac:dyDescent="0.25">
      <c r="B759" s="282"/>
      <c r="C759" s="282"/>
      <c r="D759" s="158"/>
      <c r="E759" s="132"/>
      <c r="F759" s="85"/>
      <c r="G759" s="85"/>
      <c r="H759" s="85"/>
      <c r="I759" s="85"/>
    </row>
    <row r="760" spans="2:9" s="86" customFormat="1" x14ac:dyDescent="0.25">
      <c r="B760" s="282"/>
      <c r="C760" s="282"/>
      <c r="D760" s="158"/>
      <c r="E760" s="132"/>
      <c r="F760" s="85"/>
      <c r="G760" s="85"/>
      <c r="H760" s="85"/>
      <c r="I760" s="85"/>
    </row>
    <row r="761" spans="2:9" s="86" customFormat="1" x14ac:dyDescent="0.25">
      <c r="B761" s="282"/>
      <c r="C761" s="282"/>
      <c r="D761" s="158"/>
      <c r="E761" s="132"/>
      <c r="F761" s="85"/>
      <c r="G761" s="85"/>
      <c r="H761" s="85"/>
      <c r="I761" s="85"/>
    </row>
    <row r="762" spans="2:9" s="86" customFormat="1" x14ac:dyDescent="0.25">
      <c r="B762" s="282"/>
      <c r="C762" s="282"/>
      <c r="D762" s="158"/>
      <c r="E762" s="132"/>
      <c r="F762" s="85"/>
      <c r="G762" s="85"/>
      <c r="H762" s="85"/>
      <c r="I762" s="85"/>
    </row>
    <row r="763" spans="2:9" s="86" customFormat="1" x14ac:dyDescent="0.25">
      <c r="B763" s="282"/>
      <c r="C763" s="282"/>
      <c r="D763" s="158"/>
      <c r="E763" s="132"/>
      <c r="F763" s="85"/>
      <c r="G763" s="85"/>
      <c r="H763" s="85"/>
      <c r="I763" s="85"/>
    </row>
    <row r="764" spans="2:9" s="86" customFormat="1" x14ac:dyDescent="0.25">
      <c r="B764" s="282"/>
      <c r="C764" s="282"/>
      <c r="D764" s="158"/>
      <c r="E764" s="132"/>
      <c r="F764" s="85"/>
      <c r="G764" s="85"/>
      <c r="H764" s="85"/>
      <c r="I764" s="85"/>
    </row>
    <row r="765" spans="2:9" s="86" customFormat="1" x14ac:dyDescent="0.25">
      <c r="B765" s="282"/>
      <c r="C765" s="282"/>
      <c r="D765" s="158"/>
      <c r="E765" s="132"/>
      <c r="F765" s="85"/>
      <c r="G765" s="85"/>
      <c r="H765" s="85"/>
      <c r="I765" s="85"/>
    </row>
    <row r="766" spans="2:9" s="86" customFormat="1" x14ac:dyDescent="0.25">
      <c r="B766" s="282"/>
      <c r="C766" s="282"/>
      <c r="D766" s="158"/>
      <c r="E766" s="132"/>
      <c r="F766" s="85"/>
      <c r="G766" s="85"/>
      <c r="H766" s="85"/>
      <c r="I766" s="85"/>
    </row>
    <row r="767" spans="2:9" s="86" customFormat="1" x14ac:dyDescent="0.25">
      <c r="B767" s="282"/>
      <c r="C767" s="282"/>
      <c r="D767" s="158"/>
      <c r="E767" s="132"/>
      <c r="F767" s="85"/>
      <c r="G767" s="85"/>
      <c r="H767" s="85"/>
      <c r="I767" s="85"/>
    </row>
    <row r="768" spans="2:9" s="86" customFormat="1" x14ac:dyDescent="0.25">
      <c r="B768" s="282"/>
      <c r="C768" s="282"/>
      <c r="D768" s="158"/>
      <c r="E768" s="132"/>
      <c r="F768" s="85"/>
      <c r="G768" s="85"/>
      <c r="H768" s="85"/>
      <c r="I768" s="85"/>
    </row>
    <row r="769" spans="2:9" s="86" customFormat="1" x14ac:dyDescent="0.25">
      <c r="B769" s="282"/>
      <c r="C769" s="282"/>
      <c r="D769" s="158"/>
      <c r="E769" s="132"/>
      <c r="F769" s="85"/>
      <c r="G769" s="85"/>
      <c r="H769" s="85"/>
      <c r="I769" s="85"/>
    </row>
    <row r="770" spans="2:9" s="86" customFormat="1" x14ac:dyDescent="0.25">
      <c r="B770" s="282"/>
      <c r="C770" s="282"/>
      <c r="D770" s="158"/>
      <c r="E770" s="132"/>
      <c r="F770" s="85"/>
      <c r="G770" s="85"/>
      <c r="H770" s="85"/>
      <c r="I770" s="85"/>
    </row>
    <row r="771" spans="2:9" s="86" customFormat="1" x14ac:dyDescent="0.25">
      <c r="B771" s="282"/>
      <c r="C771" s="282"/>
      <c r="D771" s="158"/>
      <c r="E771" s="132"/>
      <c r="F771" s="85"/>
      <c r="G771" s="85"/>
      <c r="H771" s="85"/>
      <c r="I771" s="85"/>
    </row>
    <row r="772" spans="2:9" s="86" customFormat="1" x14ac:dyDescent="0.25">
      <c r="B772" s="282"/>
      <c r="C772" s="282"/>
      <c r="D772" s="158"/>
      <c r="E772" s="132"/>
      <c r="F772" s="85"/>
      <c r="G772" s="85"/>
      <c r="H772" s="85"/>
      <c r="I772" s="85"/>
    </row>
    <row r="773" spans="2:9" s="86" customFormat="1" x14ac:dyDescent="0.25">
      <c r="B773" s="282"/>
      <c r="C773" s="282"/>
      <c r="D773" s="158"/>
      <c r="E773" s="132"/>
      <c r="F773" s="85"/>
      <c r="G773" s="85"/>
      <c r="H773" s="85"/>
      <c r="I773" s="85"/>
    </row>
    <row r="774" spans="2:9" s="86" customFormat="1" x14ac:dyDescent="0.25">
      <c r="B774" s="282"/>
      <c r="C774" s="282"/>
      <c r="D774" s="158"/>
      <c r="E774" s="132"/>
      <c r="F774" s="85"/>
      <c r="G774" s="85"/>
      <c r="H774" s="85"/>
      <c r="I774" s="85"/>
    </row>
    <row r="775" spans="2:9" s="86" customFormat="1" x14ac:dyDescent="0.25">
      <c r="B775" s="282"/>
      <c r="C775" s="282"/>
      <c r="D775" s="158"/>
      <c r="E775" s="132"/>
      <c r="F775" s="85"/>
      <c r="G775" s="85"/>
      <c r="H775" s="85"/>
      <c r="I775" s="85"/>
    </row>
    <row r="776" spans="2:9" s="86" customFormat="1" x14ac:dyDescent="0.25">
      <c r="B776" s="282"/>
      <c r="C776" s="282"/>
      <c r="D776" s="158"/>
      <c r="E776" s="132"/>
      <c r="F776" s="85"/>
      <c r="G776" s="85"/>
      <c r="H776" s="85"/>
      <c r="I776" s="85"/>
    </row>
    <row r="777" spans="2:9" s="86" customFormat="1" x14ac:dyDescent="0.25">
      <c r="B777" s="282"/>
      <c r="C777" s="282"/>
      <c r="D777" s="158"/>
      <c r="E777" s="132"/>
      <c r="F777" s="85"/>
      <c r="G777" s="85"/>
      <c r="H777" s="85"/>
      <c r="I777" s="85"/>
    </row>
    <row r="778" spans="2:9" s="86" customFormat="1" x14ac:dyDescent="0.25">
      <c r="B778" s="282"/>
      <c r="C778" s="282"/>
      <c r="D778" s="158"/>
      <c r="E778" s="132"/>
      <c r="F778" s="85"/>
      <c r="G778" s="85"/>
      <c r="H778" s="85"/>
      <c r="I778" s="85"/>
    </row>
    <row r="779" spans="2:9" s="86" customFormat="1" x14ac:dyDescent="0.25">
      <c r="B779" s="282"/>
      <c r="C779" s="282"/>
      <c r="D779" s="158"/>
      <c r="E779" s="132"/>
      <c r="F779" s="85"/>
      <c r="G779" s="85"/>
      <c r="H779" s="85"/>
      <c r="I779" s="85"/>
    </row>
    <row r="780" spans="2:9" s="86" customFormat="1" x14ac:dyDescent="0.25">
      <c r="B780" s="282"/>
      <c r="C780" s="282"/>
      <c r="D780" s="158"/>
      <c r="E780" s="132"/>
      <c r="F780" s="85"/>
      <c r="G780" s="85"/>
      <c r="H780" s="85"/>
      <c r="I780" s="85"/>
    </row>
    <row r="781" spans="2:9" s="86" customFormat="1" x14ac:dyDescent="0.25">
      <c r="B781" s="282"/>
      <c r="C781" s="282"/>
      <c r="D781" s="158"/>
      <c r="E781" s="132"/>
      <c r="F781" s="85"/>
      <c r="G781" s="85"/>
      <c r="H781" s="85"/>
      <c r="I781" s="85"/>
    </row>
    <row r="782" spans="2:9" s="86" customFormat="1" x14ac:dyDescent="0.25">
      <c r="B782" s="282"/>
      <c r="C782" s="282"/>
      <c r="D782" s="158"/>
      <c r="E782" s="132"/>
      <c r="F782" s="85"/>
      <c r="G782" s="85"/>
      <c r="H782" s="85"/>
      <c r="I782" s="85"/>
    </row>
    <row r="783" spans="2:9" s="86" customFormat="1" x14ac:dyDescent="0.25">
      <c r="B783" s="282"/>
      <c r="C783" s="282"/>
      <c r="D783" s="158"/>
      <c r="E783" s="132"/>
      <c r="F783" s="85"/>
      <c r="G783" s="85"/>
      <c r="H783" s="85"/>
      <c r="I783" s="85"/>
    </row>
    <row r="784" spans="2:9" s="86" customFormat="1" x14ac:dyDescent="0.25">
      <c r="B784" s="282"/>
      <c r="C784" s="282"/>
      <c r="D784" s="158"/>
      <c r="E784" s="132"/>
      <c r="F784" s="85"/>
      <c r="G784" s="85"/>
      <c r="H784" s="85"/>
      <c r="I784" s="85"/>
    </row>
    <row r="785" spans="2:9" s="86" customFormat="1" x14ac:dyDescent="0.25">
      <c r="B785" s="282"/>
      <c r="C785" s="282"/>
      <c r="D785" s="158"/>
      <c r="E785" s="132"/>
      <c r="F785" s="85"/>
      <c r="G785" s="85"/>
      <c r="H785" s="85"/>
      <c r="I785" s="85"/>
    </row>
    <row r="786" spans="2:9" s="86" customFormat="1" x14ac:dyDescent="0.25">
      <c r="B786" s="282"/>
      <c r="C786" s="282"/>
      <c r="D786" s="158"/>
      <c r="E786" s="132"/>
      <c r="F786" s="85"/>
      <c r="G786" s="85"/>
      <c r="H786" s="85"/>
      <c r="I786" s="85"/>
    </row>
    <row r="787" spans="2:9" s="86" customFormat="1" x14ac:dyDescent="0.25">
      <c r="B787" s="282"/>
      <c r="C787" s="282"/>
      <c r="D787" s="158"/>
      <c r="E787" s="132"/>
      <c r="F787" s="85"/>
      <c r="G787" s="85"/>
      <c r="H787" s="85"/>
      <c r="I787" s="85"/>
    </row>
    <row r="788" spans="2:9" s="86" customFormat="1" x14ac:dyDescent="0.25">
      <c r="B788" s="282"/>
      <c r="C788" s="282"/>
      <c r="D788" s="158"/>
      <c r="E788" s="132"/>
      <c r="F788" s="85"/>
      <c r="G788" s="85"/>
      <c r="H788" s="85"/>
      <c r="I788" s="85"/>
    </row>
    <row r="789" spans="2:9" s="86" customFormat="1" x14ac:dyDescent="0.25">
      <c r="B789" s="282"/>
      <c r="C789" s="282"/>
      <c r="D789" s="158"/>
      <c r="E789" s="132"/>
      <c r="F789" s="85"/>
      <c r="G789" s="85"/>
      <c r="H789" s="85"/>
      <c r="I789" s="85"/>
    </row>
    <row r="790" spans="2:9" s="86" customFormat="1" x14ac:dyDescent="0.25">
      <c r="B790" s="282"/>
      <c r="C790" s="282"/>
      <c r="D790" s="158"/>
      <c r="E790" s="132"/>
      <c r="F790" s="85"/>
      <c r="G790" s="85"/>
      <c r="H790" s="85"/>
      <c r="I790" s="85"/>
    </row>
    <row r="791" spans="2:9" s="86" customFormat="1" x14ac:dyDescent="0.25">
      <c r="B791" s="282"/>
      <c r="C791" s="282"/>
      <c r="D791" s="158"/>
      <c r="E791" s="132"/>
      <c r="F791" s="85"/>
      <c r="G791" s="85"/>
      <c r="H791" s="85"/>
      <c r="I791" s="85"/>
    </row>
    <row r="792" spans="2:9" s="86" customFormat="1" x14ac:dyDescent="0.25">
      <c r="B792" s="282"/>
      <c r="C792" s="282"/>
      <c r="D792" s="158"/>
      <c r="E792" s="132"/>
      <c r="F792" s="85"/>
      <c r="G792" s="85"/>
      <c r="H792" s="85"/>
      <c r="I792" s="85"/>
    </row>
    <row r="793" spans="2:9" s="86" customFormat="1" x14ac:dyDescent="0.25">
      <c r="B793" s="282"/>
      <c r="C793" s="282"/>
      <c r="D793" s="158"/>
      <c r="E793" s="132"/>
      <c r="F793" s="85"/>
      <c r="G793" s="85"/>
      <c r="H793" s="85"/>
      <c r="I793" s="85"/>
    </row>
    <row r="794" spans="2:9" s="86" customFormat="1" x14ac:dyDescent="0.25">
      <c r="B794" s="282"/>
      <c r="C794" s="282"/>
      <c r="D794" s="158"/>
      <c r="E794" s="132"/>
      <c r="F794" s="85"/>
      <c r="G794" s="85"/>
      <c r="H794" s="85"/>
      <c r="I794" s="85"/>
    </row>
    <row r="795" spans="2:9" s="86" customFormat="1" x14ac:dyDescent="0.25">
      <c r="B795" s="282"/>
      <c r="C795" s="282"/>
      <c r="D795" s="158"/>
      <c r="E795" s="132"/>
      <c r="F795" s="85"/>
      <c r="G795" s="85"/>
      <c r="H795" s="85"/>
      <c r="I795" s="85"/>
    </row>
    <row r="796" spans="2:9" s="86" customFormat="1" x14ac:dyDescent="0.25">
      <c r="B796" s="282"/>
      <c r="C796" s="282"/>
      <c r="D796" s="158"/>
      <c r="E796" s="132"/>
      <c r="F796" s="85"/>
      <c r="G796" s="85"/>
      <c r="H796" s="85"/>
      <c r="I796" s="85"/>
    </row>
    <row r="797" spans="2:9" s="86" customFormat="1" x14ac:dyDescent="0.25">
      <c r="B797" s="282"/>
      <c r="C797" s="282"/>
      <c r="D797" s="158"/>
      <c r="E797" s="132"/>
      <c r="F797" s="85"/>
      <c r="G797" s="85"/>
      <c r="H797" s="85"/>
      <c r="I797" s="85"/>
    </row>
    <row r="798" spans="2:9" s="86" customFormat="1" x14ac:dyDescent="0.25">
      <c r="B798" s="282"/>
      <c r="C798" s="282"/>
      <c r="D798" s="158"/>
      <c r="E798" s="132"/>
      <c r="F798" s="85"/>
      <c r="G798" s="85"/>
      <c r="H798" s="85"/>
      <c r="I798" s="85"/>
    </row>
    <row r="799" spans="2:9" s="86" customFormat="1" x14ac:dyDescent="0.25">
      <c r="B799" s="282"/>
      <c r="C799" s="282"/>
      <c r="D799" s="158"/>
      <c r="E799" s="132"/>
      <c r="F799" s="85"/>
      <c r="G799" s="85"/>
      <c r="H799" s="85"/>
      <c r="I799" s="85"/>
    </row>
    <row r="800" spans="2:9" s="86" customFormat="1" x14ac:dyDescent="0.25">
      <c r="B800" s="282"/>
      <c r="C800" s="282"/>
      <c r="D800" s="158"/>
      <c r="E800" s="132"/>
      <c r="F800" s="85"/>
      <c r="G800" s="85"/>
      <c r="H800" s="85"/>
      <c r="I800" s="85"/>
    </row>
    <row r="801" spans="2:9" s="86" customFormat="1" x14ac:dyDescent="0.25">
      <c r="B801" s="282"/>
      <c r="C801" s="282"/>
      <c r="D801" s="158"/>
      <c r="E801" s="132"/>
      <c r="F801" s="85"/>
      <c r="G801" s="85"/>
      <c r="H801" s="85"/>
      <c r="I801" s="85"/>
    </row>
    <row r="802" spans="2:9" s="86" customFormat="1" x14ac:dyDescent="0.25">
      <c r="B802" s="282"/>
      <c r="C802" s="282"/>
      <c r="D802" s="158"/>
      <c r="E802" s="132"/>
      <c r="F802" s="85"/>
      <c r="G802" s="85"/>
      <c r="H802" s="85"/>
      <c r="I802" s="85"/>
    </row>
    <row r="803" spans="2:9" s="86" customFormat="1" x14ac:dyDescent="0.25">
      <c r="B803" s="282"/>
      <c r="C803" s="282"/>
      <c r="D803" s="158"/>
      <c r="E803" s="132"/>
      <c r="F803" s="85"/>
      <c r="G803" s="85"/>
      <c r="H803" s="85"/>
      <c r="I803" s="85"/>
    </row>
    <row r="804" spans="2:9" s="86" customFormat="1" x14ac:dyDescent="0.25">
      <c r="B804" s="282"/>
      <c r="C804" s="282"/>
      <c r="D804" s="158"/>
      <c r="E804" s="132"/>
      <c r="F804" s="85"/>
      <c r="G804" s="85"/>
      <c r="H804" s="85"/>
      <c r="I804" s="85"/>
    </row>
    <row r="805" spans="2:9" s="86" customFormat="1" x14ac:dyDescent="0.25">
      <c r="B805" s="282"/>
      <c r="C805" s="282"/>
      <c r="D805" s="158"/>
      <c r="E805" s="132"/>
      <c r="F805" s="85"/>
      <c r="G805" s="85"/>
      <c r="H805" s="85"/>
      <c r="I805" s="85"/>
    </row>
    <row r="806" spans="2:9" s="86" customFormat="1" x14ac:dyDescent="0.25">
      <c r="B806" s="282"/>
      <c r="C806" s="282"/>
      <c r="D806" s="158"/>
      <c r="E806" s="132"/>
      <c r="F806" s="85"/>
      <c r="G806" s="85"/>
      <c r="H806" s="85"/>
      <c r="I806" s="85"/>
    </row>
    <row r="807" spans="2:9" s="86" customFormat="1" x14ac:dyDescent="0.25">
      <c r="B807" s="282"/>
      <c r="C807" s="282"/>
      <c r="D807" s="158"/>
      <c r="E807" s="132"/>
      <c r="F807" s="85"/>
      <c r="G807" s="85"/>
      <c r="H807" s="85"/>
      <c r="I807" s="85"/>
    </row>
    <row r="808" spans="2:9" s="86" customFormat="1" x14ac:dyDescent="0.25">
      <c r="B808" s="282"/>
      <c r="C808" s="282"/>
      <c r="D808" s="158"/>
      <c r="E808" s="132"/>
      <c r="F808" s="85"/>
      <c r="G808" s="85"/>
      <c r="H808" s="85"/>
      <c r="I808" s="85"/>
    </row>
    <row r="809" spans="2:9" s="86" customFormat="1" x14ac:dyDescent="0.25">
      <c r="B809" s="282"/>
      <c r="C809" s="282"/>
      <c r="D809" s="158"/>
      <c r="E809" s="132"/>
      <c r="F809" s="85"/>
      <c r="G809" s="85"/>
      <c r="H809" s="85"/>
      <c r="I809" s="85"/>
    </row>
    <row r="810" spans="2:9" s="86" customFormat="1" x14ac:dyDescent="0.25">
      <c r="B810" s="282"/>
      <c r="C810" s="282"/>
      <c r="D810" s="158"/>
      <c r="E810" s="132"/>
      <c r="F810" s="85"/>
      <c r="G810" s="85"/>
      <c r="H810" s="85"/>
      <c r="I810" s="85"/>
    </row>
    <row r="811" spans="2:9" s="86" customFormat="1" x14ac:dyDescent="0.25">
      <c r="B811" s="282"/>
      <c r="C811" s="282"/>
      <c r="D811" s="158"/>
      <c r="E811" s="132"/>
      <c r="F811" s="85"/>
      <c r="G811" s="85"/>
      <c r="H811" s="85"/>
      <c r="I811" s="85"/>
    </row>
    <row r="812" spans="2:9" s="86" customFormat="1" x14ac:dyDescent="0.25">
      <c r="B812" s="282"/>
      <c r="C812" s="282"/>
      <c r="D812" s="158"/>
      <c r="E812" s="132"/>
      <c r="F812" s="85"/>
      <c r="G812" s="85"/>
      <c r="H812" s="85"/>
      <c r="I812" s="85"/>
    </row>
    <row r="813" spans="2:9" s="86" customFormat="1" x14ac:dyDescent="0.25">
      <c r="B813" s="282"/>
      <c r="C813" s="282"/>
      <c r="D813" s="158"/>
      <c r="E813" s="132"/>
      <c r="F813" s="85"/>
      <c r="G813" s="85"/>
      <c r="H813" s="85"/>
      <c r="I813" s="85"/>
    </row>
    <row r="814" spans="2:9" s="86" customFormat="1" x14ac:dyDescent="0.25">
      <c r="B814" s="282"/>
      <c r="C814" s="282"/>
      <c r="D814" s="158"/>
      <c r="E814" s="132"/>
      <c r="F814" s="85"/>
      <c r="G814" s="85"/>
      <c r="H814" s="85"/>
      <c r="I814" s="85"/>
    </row>
    <row r="815" spans="2:9" s="86" customFormat="1" x14ac:dyDescent="0.25">
      <c r="B815" s="282"/>
      <c r="C815" s="282"/>
      <c r="D815" s="158"/>
      <c r="E815" s="132"/>
      <c r="F815" s="85"/>
      <c r="G815" s="85"/>
      <c r="H815" s="85"/>
      <c r="I815" s="85"/>
    </row>
    <row r="816" spans="2:9" s="86" customFormat="1" x14ac:dyDescent="0.25">
      <c r="B816" s="282"/>
      <c r="C816" s="282"/>
      <c r="D816" s="158"/>
      <c r="E816" s="132"/>
      <c r="F816" s="85"/>
      <c r="G816" s="85"/>
      <c r="H816" s="85"/>
      <c r="I816" s="85"/>
    </row>
    <row r="817" spans="2:9" s="86" customFormat="1" x14ac:dyDescent="0.25">
      <c r="B817" s="282"/>
      <c r="C817" s="282"/>
      <c r="D817" s="158"/>
      <c r="E817" s="132"/>
      <c r="F817" s="85"/>
      <c r="G817" s="85"/>
      <c r="H817" s="85"/>
      <c r="I817" s="85"/>
    </row>
    <row r="818" spans="2:9" s="86" customFormat="1" x14ac:dyDescent="0.25">
      <c r="B818" s="282"/>
      <c r="C818" s="282"/>
      <c r="D818" s="158"/>
      <c r="E818" s="132"/>
      <c r="F818" s="85"/>
      <c r="G818" s="85"/>
      <c r="H818" s="85"/>
      <c r="I818" s="85"/>
    </row>
    <row r="819" spans="2:9" s="86" customFormat="1" x14ac:dyDescent="0.25">
      <c r="B819" s="282"/>
      <c r="C819" s="282"/>
      <c r="D819" s="158"/>
      <c r="E819" s="132"/>
      <c r="F819" s="85"/>
      <c r="G819" s="85"/>
      <c r="H819" s="85"/>
      <c r="I819" s="85"/>
    </row>
    <row r="820" spans="2:9" s="86" customFormat="1" x14ac:dyDescent="0.25">
      <c r="B820" s="282"/>
      <c r="C820" s="282"/>
      <c r="D820" s="158"/>
      <c r="E820" s="132"/>
      <c r="F820" s="85"/>
      <c r="G820" s="85"/>
      <c r="H820" s="85"/>
      <c r="I820" s="85"/>
    </row>
    <row r="821" spans="2:9" s="86" customFormat="1" x14ac:dyDescent="0.25">
      <c r="B821" s="282"/>
      <c r="C821" s="282"/>
      <c r="D821" s="158"/>
      <c r="E821" s="132"/>
      <c r="F821" s="85"/>
      <c r="G821" s="85"/>
      <c r="H821" s="85"/>
      <c r="I821" s="85"/>
    </row>
    <row r="822" spans="2:9" s="86" customFormat="1" x14ac:dyDescent="0.25">
      <c r="B822" s="282"/>
      <c r="C822" s="282"/>
      <c r="D822" s="158"/>
      <c r="E822" s="132"/>
      <c r="F822" s="85"/>
      <c r="G822" s="85"/>
      <c r="H822" s="85"/>
      <c r="I822" s="85"/>
    </row>
    <row r="823" spans="2:9" s="86" customFormat="1" x14ac:dyDescent="0.25">
      <c r="B823" s="282"/>
      <c r="C823" s="282"/>
      <c r="D823" s="158"/>
      <c r="E823" s="132"/>
      <c r="F823" s="85"/>
      <c r="G823" s="85"/>
      <c r="H823" s="85"/>
      <c r="I823" s="85"/>
    </row>
    <row r="824" spans="2:9" s="86" customFormat="1" x14ac:dyDescent="0.25">
      <c r="B824" s="282"/>
      <c r="C824" s="282"/>
      <c r="D824" s="158"/>
      <c r="E824" s="132"/>
      <c r="F824" s="85"/>
      <c r="G824" s="85"/>
      <c r="H824" s="85"/>
      <c r="I824" s="85"/>
    </row>
    <row r="825" spans="2:9" s="86" customFormat="1" x14ac:dyDescent="0.25">
      <c r="B825" s="282"/>
      <c r="C825" s="282"/>
      <c r="D825" s="158"/>
      <c r="E825" s="132"/>
      <c r="F825" s="85"/>
      <c r="G825" s="85"/>
      <c r="H825" s="85"/>
      <c r="I825" s="85"/>
    </row>
    <row r="826" spans="2:9" s="86" customFormat="1" x14ac:dyDescent="0.25">
      <c r="B826" s="282"/>
      <c r="C826" s="282"/>
      <c r="D826" s="158"/>
      <c r="E826" s="132"/>
      <c r="F826" s="85"/>
      <c r="G826" s="85"/>
      <c r="H826" s="85"/>
      <c r="I826" s="85"/>
    </row>
    <row r="827" spans="2:9" s="86" customFormat="1" x14ac:dyDescent="0.25">
      <c r="B827" s="282"/>
      <c r="C827" s="282"/>
      <c r="D827" s="158"/>
      <c r="E827" s="132"/>
      <c r="F827" s="85"/>
      <c r="G827" s="85"/>
      <c r="H827" s="85"/>
      <c r="I827" s="85"/>
    </row>
    <row r="828" spans="2:9" s="86" customFormat="1" x14ac:dyDescent="0.25">
      <c r="B828" s="282"/>
      <c r="C828" s="282"/>
      <c r="D828" s="158"/>
      <c r="E828" s="132"/>
      <c r="F828" s="85"/>
      <c r="G828" s="85"/>
      <c r="H828" s="85"/>
      <c r="I828" s="85"/>
    </row>
    <row r="829" spans="2:9" s="86" customFormat="1" x14ac:dyDescent="0.25">
      <c r="B829" s="282"/>
      <c r="C829" s="282"/>
      <c r="D829" s="158"/>
      <c r="E829" s="132"/>
      <c r="F829" s="85"/>
      <c r="G829" s="85"/>
      <c r="H829" s="85"/>
      <c r="I829" s="85"/>
    </row>
    <row r="830" spans="2:9" s="86" customFormat="1" x14ac:dyDescent="0.25">
      <c r="B830" s="282"/>
      <c r="C830" s="282"/>
      <c r="D830" s="158"/>
      <c r="E830" s="132"/>
      <c r="F830" s="85"/>
      <c r="G830" s="85"/>
      <c r="H830" s="85"/>
      <c r="I830" s="85"/>
    </row>
    <row r="831" spans="2:9" s="86" customFormat="1" x14ac:dyDescent="0.25">
      <c r="B831" s="282"/>
      <c r="C831" s="282"/>
      <c r="D831" s="158"/>
      <c r="E831" s="132"/>
      <c r="F831" s="85"/>
      <c r="G831" s="85"/>
      <c r="H831" s="85"/>
      <c r="I831" s="85"/>
    </row>
    <row r="832" spans="2:9" s="86" customFormat="1" x14ac:dyDescent="0.25">
      <c r="B832" s="282"/>
      <c r="C832" s="282"/>
      <c r="D832" s="158"/>
      <c r="E832" s="132"/>
      <c r="F832" s="85"/>
      <c r="G832" s="85"/>
      <c r="H832" s="85"/>
      <c r="I832" s="85"/>
    </row>
    <row r="833" spans="2:9" s="86" customFormat="1" x14ac:dyDescent="0.25">
      <c r="B833" s="282"/>
      <c r="C833" s="282"/>
      <c r="D833" s="158"/>
      <c r="E833" s="132"/>
      <c r="F833" s="85"/>
      <c r="G833" s="85"/>
      <c r="H833" s="85"/>
      <c r="I833" s="85"/>
    </row>
    <row r="834" spans="2:9" s="86" customFormat="1" x14ac:dyDescent="0.25">
      <c r="B834" s="282"/>
      <c r="C834" s="282"/>
      <c r="D834" s="158"/>
      <c r="E834" s="132"/>
      <c r="F834" s="85"/>
      <c r="G834" s="85"/>
      <c r="H834" s="85"/>
      <c r="I834" s="85"/>
    </row>
    <row r="835" spans="2:9" s="86" customFormat="1" x14ac:dyDescent="0.25">
      <c r="B835" s="282"/>
      <c r="C835" s="282"/>
      <c r="D835" s="158"/>
      <c r="E835" s="132"/>
      <c r="F835" s="85"/>
      <c r="G835" s="85"/>
      <c r="H835" s="85"/>
      <c r="I835" s="85"/>
    </row>
    <row r="836" spans="2:9" s="86" customFormat="1" x14ac:dyDescent="0.25">
      <c r="B836" s="282"/>
      <c r="C836" s="282"/>
      <c r="D836" s="158"/>
      <c r="E836" s="132"/>
      <c r="F836" s="85"/>
      <c r="G836" s="85"/>
      <c r="H836" s="85"/>
      <c r="I836" s="85"/>
    </row>
    <row r="837" spans="2:9" s="86" customFormat="1" x14ac:dyDescent="0.25">
      <c r="B837" s="282"/>
      <c r="C837" s="282"/>
      <c r="D837" s="158"/>
      <c r="E837" s="132"/>
      <c r="F837" s="85"/>
      <c r="G837" s="85"/>
      <c r="H837" s="85"/>
      <c r="I837" s="85"/>
    </row>
    <row r="838" spans="2:9" s="86" customFormat="1" x14ac:dyDescent="0.25">
      <c r="B838" s="282"/>
      <c r="C838" s="282"/>
      <c r="D838" s="158"/>
      <c r="E838" s="132"/>
      <c r="F838" s="85"/>
      <c r="G838" s="85"/>
      <c r="H838" s="85"/>
      <c r="I838" s="85"/>
    </row>
  </sheetData>
  <mergeCells count="131">
    <mergeCell ref="B138:D138"/>
    <mergeCell ref="B139:D139"/>
    <mergeCell ref="A141:C141"/>
    <mergeCell ref="B142:D142"/>
    <mergeCell ref="A143:D143"/>
    <mergeCell ref="J143:K143"/>
    <mergeCell ref="C121:D121"/>
    <mergeCell ref="C122:D122"/>
    <mergeCell ref="C123:D123"/>
    <mergeCell ref="A132:D132"/>
    <mergeCell ref="A133:D133"/>
    <mergeCell ref="A134:E134"/>
    <mergeCell ref="A135:D135"/>
    <mergeCell ref="B136:D136"/>
    <mergeCell ref="B137:D137"/>
    <mergeCell ref="C108:D108"/>
    <mergeCell ref="O108:O111"/>
    <mergeCell ref="C109:D109"/>
    <mergeCell ref="C110:D110"/>
    <mergeCell ref="C111:D111"/>
    <mergeCell ref="A112:D112"/>
    <mergeCell ref="A113:C118"/>
    <mergeCell ref="A119:D119"/>
    <mergeCell ref="B120:C120"/>
    <mergeCell ref="A95:C95"/>
    <mergeCell ref="A96:E96"/>
    <mergeCell ref="B98:C98"/>
    <mergeCell ref="A99:C99"/>
    <mergeCell ref="A100:E100"/>
    <mergeCell ref="B101:D101"/>
    <mergeCell ref="A105:D105"/>
    <mergeCell ref="A106:D106"/>
    <mergeCell ref="B107:C107"/>
    <mergeCell ref="A82:C85"/>
    <mergeCell ref="A86:D86"/>
    <mergeCell ref="A87:E87"/>
    <mergeCell ref="B89:C89"/>
    <mergeCell ref="B90:C90"/>
    <mergeCell ref="B91:C91"/>
    <mergeCell ref="B92:C92"/>
    <mergeCell ref="B93:C93"/>
    <mergeCell ref="B94:C94"/>
    <mergeCell ref="A73:E73"/>
    <mergeCell ref="B74:D74"/>
    <mergeCell ref="B75:C75"/>
    <mergeCell ref="B76:C76"/>
    <mergeCell ref="B77:C77"/>
    <mergeCell ref="B78:C78"/>
    <mergeCell ref="B79:C79"/>
    <mergeCell ref="B80:C80"/>
    <mergeCell ref="A81:D81"/>
    <mergeCell ref="B59:C59"/>
    <mergeCell ref="B60:C60"/>
    <mergeCell ref="B61:C61"/>
    <mergeCell ref="G61:H70"/>
    <mergeCell ref="B62:C62"/>
    <mergeCell ref="B63:C63"/>
    <mergeCell ref="B64:C64"/>
    <mergeCell ref="B65:C65"/>
    <mergeCell ref="A66:D66"/>
    <mergeCell ref="A67:E67"/>
    <mergeCell ref="B68:D68"/>
    <mergeCell ref="B52:C52"/>
    <mergeCell ref="B53:C53"/>
    <mergeCell ref="G53:G55"/>
    <mergeCell ref="H53:H55"/>
    <mergeCell ref="B54:C54"/>
    <mergeCell ref="B55:C55"/>
    <mergeCell ref="A56:C56"/>
    <mergeCell ref="B57:E57"/>
    <mergeCell ref="B58:C58"/>
    <mergeCell ref="A43:C45"/>
    <mergeCell ref="B46:D46"/>
    <mergeCell ref="B47:C47"/>
    <mergeCell ref="B48:C48"/>
    <mergeCell ref="B49:C49"/>
    <mergeCell ref="B50:C50"/>
    <mergeCell ref="G50:H50"/>
    <mergeCell ref="B51:C51"/>
    <mergeCell ref="G51:H51"/>
    <mergeCell ref="C32:D32"/>
    <mergeCell ref="C33:D33"/>
    <mergeCell ref="A34:D34"/>
    <mergeCell ref="A35:D35"/>
    <mergeCell ref="A36:D36"/>
    <mergeCell ref="B37:E37"/>
    <mergeCell ref="B38:C38"/>
    <mergeCell ref="A41:C41"/>
    <mergeCell ref="A42:D42"/>
    <mergeCell ref="B24:C24"/>
    <mergeCell ref="D24:E24"/>
    <mergeCell ref="A25:D25"/>
    <mergeCell ref="B26:C26"/>
    <mergeCell ref="C27:D27"/>
    <mergeCell ref="C28:D28"/>
    <mergeCell ref="C29:D29"/>
    <mergeCell ref="C30:D30"/>
    <mergeCell ref="C31:D31"/>
    <mergeCell ref="A19:D19"/>
    <mergeCell ref="B20:C20"/>
    <mergeCell ref="D20:E20"/>
    <mergeCell ref="B21:C21"/>
    <mergeCell ref="D21:E21"/>
    <mergeCell ref="B22:C22"/>
    <mergeCell ref="D22:E22"/>
    <mergeCell ref="B23:C23"/>
    <mergeCell ref="D23:E23"/>
    <mergeCell ref="B146:D153"/>
    <mergeCell ref="A1:E2"/>
    <mergeCell ref="F1:F26"/>
    <mergeCell ref="I1:I26"/>
    <mergeCell ref="A3:C3"/>
    <mergeCell ref="A4:C4"/>
    <mergeCell ref="D4:E4"/>
    <mergeCell ref="A5:C5"/>
    <mergeCell ref="D5:E5"/>
    <mergeCell ref="B6:E6"/>
    <mergeCell ref="A7:E7"/>
    <mergeCell ref="C8:E8"/>
    <mergeCell ref="C9:E9"/>
    <mergeCell ref="C10:E10"/>
    <mergeCell ref="C11:E11"/>
    <mergeCell ref="A12:E12"/>
    <mergeCell ref="A13:B13"/>
    <mergeCell ref="D13:E13"/>
    <mergeCell ref="A14:B16"/>
    <mergeCell ref="C14:C16"/>
    <mergeCell ref="D14:E16"/>
    <mergeCell ref="G15:H15"/>
    <mergeCell ref="A17:E17"/>
    <mergeCell ref="A18:E18"/>
  </mergeCells>
  <hyperlinks>
    <hyperlink ref="B53" r:id="rId1"/>
    <hyperlink ref="B78" location="Plan2!A1" display="Aviso Prévio Trabalhado"/>
    <hyperlink ref="I78" location="Plan2!A1" display="M APÓS PRORROGAÇÃO = 0.194%"/>
  </hyperlinks>
  <pageMargins left="0.75" right="0.75" top="1" bottom="1" header="0.51180555555555496" footer="0.51180555555555496"/>
  <pageSetup paperSize="9" scale="64" firstPageNumber="0" orientation="portrait" horizontalDpi="300" verticalDpi="300" r:id="rId2"/>
  <rowBreaks count="2" manualBreakCount="2">
    <brk id="38" max="16383" man="1"/>
    <brk id="81" max="16383" man="1"/>
  </rowBreaks>
  <colBreaks count="1" manualBreakCount="1">
    <brk id="5" max="154" man="1"/>
  </colBreak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48"/>
  <sheetViews>
    <sheetView view="pageBreakPreview" topLeftCell="A115" zoomScale="83" zoomScaleNormal="130" zoomScalePageLayoutView="83" workbookViewId="0">
      <selection activeCell="A18" sqref="A18:E18"/>
    </sheetView>
  </sheetViews>
  <sheetFormatPr defaultColWidth="9.28515625" defaultRowHeight="15" x14ac:dyDescent="0.25"/>
  <cols>
    <col min="1" max="1" width="4.7109375" style="80" customWidth="1"/>
    <col min="2" max="2" width="38.85546875" style="81" customWidth="1"/>
    <col min="3" max="3" width="31.42578125" style="81" customWidth="1"/>
    <col min="4" max="4" width="23.140625" style="82" customWidth="1"/>
    <col min="5" max="5" width="31.28515625" style="83" customWidth="1"/>
    <col min="6" max="6" width="31.28515625" style="84" hidden="1" customWidth="1"/>
    <col min="7" max="7" width="49.28515625" style="84" hidden="1" customWidth="1"/>
    <col min="8" max="8" width="41.140625" style="84" hidden="1" customWidth="1"/>
    <col min="9" max="9" width="31.28515625" style="85" hidden="1" customWidth="1"/>
    <col min="10" max="11" width="31.28515625" style="86" hidden="1" customWidth="1"/>
    <col min="12" max="12" width="29.140625" style="86" hidden="1" customWidth="1"/>
    <col min="13" max="14" width="31.28515625" style="86" hidden="1" customWidth="1"/>
    <col min="15" max="16" width="31.28515625" style="86" customWidth="1"/>
    <col min="17" max="17" width="9.140625" style="86" customWidth="1"/>
    <col min="18" max="18" width="15.85546875" style="86" customWidth="1"/>
    <col min="19" max="256" width="9.140625" style="86" customWidth="1"/>
  </cols>
  <sheetData>
    <row r="1" spans="1:17" ht="15" customHeight="1" x14ac:dyDescent="0.25">
      <c r="A1" s="500" t="s">
        <v>178</v>
      </c>
      <c r="B1" s="500"/>
      <c r="C1" s="500"/>
      <c r="D1" s="500"/>
      <c r="E1" s="500"/>
      <c r="F1" s="501" t="s">
        <v>179</v>
      </c>
      <c r="G1" s="2"/>
      <c r="H1" s="2"/>
      <c r="I1" s="502" t="s">
        <v>180</v>
      </c>
    </row>
    <row r="2" spans="1:17" ht="21.75" customHeight="1" x14ac:dyDescent="0.25">
      <c r="A2" s="500"/>
      <c r="B2" s="500"/>
      <c r="C2" s="500"/>
      <c r="D2" s="500"/>
      <c r="E2" s="500"/>
      <c r="F2" s="501"/>
      <c r="G2" s="2"/>
      <c r="H2" s="2"/>
      <c r="I2" s="502"/>
    </row>
    <row r="3" spans="1:17" x14ac:dyDescent="0.25">
      <c r="A3" s="503"/>
      <c r="B3" s="503"/>
      <c r="C3" s="503"/>
      <c r="D3" s="87" t="s">
        <v>181</v>
      </c>
      <c r="E3" s="88" t="s">
        <v>182</v>
      </c>
      <c r="F3" s="501"/>
      <c r="G3" s="2"/>
      <c r="H3" s="2"/>
      <c r="I3" s="502"/>
    </row>
    <row r="4" spans="1:17" ht="15" customHeight="1" x14ac:dyDescent="0.25">
      <c r="A4" s="504" t="s">
        <v>183</v>
      </c>
      <c r="B4" s="504"/>
      <c r="C4" s="504"/>
      <c r="D4" s="505" t="s">
        <v>184</v>
      </c>
      <c r="E4" s="505"/>
      <c r="F4" s="501"/>
      <c r="G4" s="2"/>
      <c r="H4" s="2"/>
      <c r="I4" s="502"/>
    </row>
    <row r="5" spans="1:17" ht="15" customHeight="1" x14ac:dyDescent="0.25">
      <c r="A5" s="504" t="s">
        <v>185</v>
      </c>
      <c r="B5" s="504"/>
      <c r="C5" s="504"/>
      <c r="D5" s="506"/>
      <c r="E5" s="506"/>
      <c r="F5" s="501"/>
      <c r="G5" s="2"/>
      <c r="H5" s="2"/>
      <c r="I5" s="502"/>
    </row>
    <row r="6" spans="1:17" ht="13.7" customHeight="1" x14ac:dyDescent="0.25">
      <c r="A6" s="90"/>
      <c r="B6" s="507" t="s">
        <v>379</v>
      </c>
      <c r="C6" s="507"/>
      <c r="D6" s="507"/>
      <c r="E6" s="507"/>
      <c r="F6" s="501"/>
      <c r="G6" s="91"/>
      <c r="H6" s="91"/>
      <c r="I6" s="502"/>
    </row>
    <row r="7" spans="1:17" s="91" customFormat="1" x14ac:dyDescent="0.25">
      <c r="A7" s="508" t="s">
        <v>187</v>
      </c>
      <c r="B7" s="508"/>
      <c r="C7" s="508"/>
      <c r="D7" s="508"/>
      <c r="E7" s="508"/>
      <c r="F7" s="501"/>
      <c r="G7" s="2"/>
      <c r="H7" s="2"/>
      <c r="I7" s="502"/>
    </row>
    <row r="8" spans="1:17" ht="31.5" customHeight="1" x14ac:dyDescent="0.25">
      <c r="A8" s="92" t="s">
        <v>188</v>
      </c>
      <c r="B8" s="89" t="s">
        <v>189</v>
      </c>
      <c r="C8" s="509"/>
      <c r="D8" s="509"/>
      <c r="E8" s="509"/>
      <c r="F8" s="501"/>
      <c r="G8" s="93" t="s">
        <v>190</v>
      </c>
      <c r="H8" s="94"/>
      <c r="I8" s="502"/>
    </row>
    <row r="9" spans="1:17" ht="23.25" customHeight="1" x14ac:dyDescent="0.25">
      <c r="A9" s="92" t="s">
        <v>191</v>
      </c>
      <c r="B9" s="89" t="s">
        <v>192</v>
      </c>
      <c r="C9" s="505" t="s">
        <v>193</v>
      </c>
      <c r="D9" s="505"/>
      <c r="E9" s="505"/>
      <c r="F9" s="501"/>
      <c r="G9" s="95" t="s">
        <v>194</v>
      </c>
      <c r="H9" s="96"/>
      <c r="I9" s="502"/>
    </row>
    <row r="10" spans="1:17" ht="30" customHeight="1" x14ac:dyDescent="0.25">
      <c r="A10" s="92" t="s">
        <v>195</v>
      </c>
      <c r="B10" s="89" t="s">
        <v>196</v>
      </c>
      <c r="C10" s="505" t="s">
        <v>197</v>
      </c>
      <c r="D10" s="505"/>
      <c r="E10" s="505"/>
      <c r="F10" s="501"/>
      <c r="G10" s="97" t="s">
        <v>198</v>
      </c>
      <c r="H10" s="98" t="e">
        <f>F142</f>
        <v>#VALUE!</v>
      </c>
      <c r="I10" s="502"/>
      <c r="K10" s="99"/>
    </row>
    <row r="11" spans="1:17" ht="30" customHeight="1" x14ac:dyDescent="0.25">
      <c r="A11" s="92" t="s">
        <v>199</v>
      </c>
      <c r="B11" s="89" t="s">
        <v>200</v>
      </c>
      <c r="C11" s="505" t="s">
        <v>380</v>
      </c>
      <c r="D11" s="505"/>
      <c r="E11" s="505"/>
      <c r="F11" s="501"/>
      <c r="G11" s="85"/>
      <c r="H11" s="85"/>
      <c r="I11" s="502"/>
    </row>
    <row r="12" spans="1:17" s="91" customFormat="1" ht="23.25" x14ac:dyDescent="0.25">
      <c r="A12" s="508" t="s">
        <v>202</v>
      </c>
      <c r="B12" s="508"/>
      <c r="C12" s="508"/>
      <c r="D12" s="508"/>
      <c r="E12" s="508"/>
      <c r="F12" s="501"/>
      <c r="G12" s="93" t="s">
        <v>203</v>
      </c>
      <c r="H12" s="94"/>
      <c r="I12" s="502"/>
    </row>
    <row r="13" spans="1:17" ht="33.75" customHeight="1" x14ac:dyDescent="0.25">
      <c r="A13" s="510" t="s">
        <v>204</v>
      </c>
      <c r="B13" s="510"/>
      <c r="C13" s="100" t="s">
        <v>205</v>
      </c>
      <c r="D13" s="511" t="s">
        <v>206</v>
      </c>
      <c r="E13" s="511"/>
      <c r="F13" s="501"/>
      <c r="G13" s="101" t="s">
        <v>207</v>
      </c>
      <c r="H13" s="102"/>
      <c r="I13" s="502"/>
    </row>
    <row r="14" spans="1:17" ht="24.75" customHeight="1" x14ac:dyDescent="0.25">
      <c r="A14" s="512" t="s">
        <v>208</v>
      </c>
      <c r="B14" s="512"/>
      <c r="C14" s="513" t="s">
        <v>209</v>
      </c>
      <c r="D14" s="513" t="s">
        <v>496</v>
      </c>
      <c r="E14" s="513"/>
      <c r="F14" s="501"/>
      <c r="G14" s="103" t="s">
        <v>211</v>
      </c>
      <c r="H14" s="104">
        <v>0.11</v>
      </c>
      <c r="I14" s="502"/>
    </row>
    <row r="15" spans="1:17" ht="9.75" customHeight="1" x14ac:dyDescent="0.25">
      <c r="A15" s="512"/>
      <c r="B15" s="512"/>
      <c r="C15" s="513"/>
      <c r="D15" s="513"/>
      <c r="E15" s="513"/>
      <c r="F15" s="501"/>
      <c r="G15" s="514" t="s">
        <v>212</v>
      </c>
      <c r="H15" s="514"/>
      <c r="I15" s="502"/>
    </row>
    <row r="16" spans="1:17" ht="32.25" customHeight="1" x14ac:dyDescent="0.25">
      <c r="A16" s="512"/>
      <c r="B16" s="512"/>
      <c r="C16" s="513"/>
      <c r="D16" s="513"/>
      <c r="E16" s="513"/>
      <c r="F16" s="501"/>
      <c r="G16" s="105" t="s">
        <v>213</v>
      </c>
      <c r="H16" s="106">
        <f>E59</f>
        <v>0</v>
      </c>
      <c r="I16" s="502"/>
      <c r="Q16" s="107"/>
    </row>
    <row r="17" spans="1:18" s="91" customFormat="1" ht="18.75" x14ac:dyDescent="0.25">
      <c r="A17" s="515" t="s">
        <v>214</v>
      </c>
      <c r="B17" s="515"/>
      <c r="C17" s="515"/>
      <c r="D17" s="515"/>
      <c r="E17" s="515"/>
      <c r="F17" s="501"/>
      <c r="G17" s="108" t="s">
        <v>215</v>
      </c>
      <c r="H17" s="106">
        <f>E60</f>
        <v>400</v>
      </c>
      <c r="I17" s="502"/>
      <c r="P17" s="86"/>
    </row>
    <row r="18" spans="1:18" s="91" customFormat="1" ht="18.75" x14ac:dyDescent="0.25">
      <c r="A18" s="516" t="s">
        <v>216</v>
      </c>
      <c r="B18" s="516"/>
      <c r="C18" s="516"/>
      <c r="D18" s="516"/>
      <c r="E18" s="516"/>
      <c r="F18" s="501"/>
      <c r="G18" s="108" t="s">
        <v>217</v>
      </c>
      <c r="H18" s="106" t="e">
        <f>E108+E109+E110</f>
        <v>#VALUE!</v>
      </c>
      <c r="I18" s="502"/>
    </row>
    <row r="19" spans="1:18" ht="27.75" customHeight="1" x14ac:dyDescent="0.25">
      <c r="A19" s="517" t="s">
        <v>218</v>
      </c>
      <c r="B19" s="517"/>
      <c r="C19" s="517"/>
      <c r="D19" s="517"/>
      <c r="E19" s="109" t="s">
        <v>219</v>
      </c>
      <c r="F19" s="501"/>
      <c r="G19" s="110" t="s">
        <v>220</v>
      </c>
      <c r="H19" s="111" t="e">
        <f>SUM(H16:H18)</f>
        <v>#VALUE!</v>
      </c>
      <c r="I19" s="502"/>
      <c r="J19" s="91"/>
      <c r="Q19" s="112"/>
    </row>
    <row r="20" spans="1:18" ht="31.5" customHeight="1" x14ac:dyDescent="0.25">
      <c r="A20" s="92">
        <v>1</v>
      </c>
      <c r="B20" s="518" t="s">
        <v>221</v>
      </c>
      <c r="C20" s="518"/>
      <c r="D20" s="513" t="s">
        <v>381</v>
      </c>
      <c r="E20" s="513"/>
      <c r="F20" s="501"/>
      <c r="G20" s="108" t="s">
        <v>223</v>
      </c>
      <c r="H20" s="113" t="e">
        <f>E142</f>
        <v>#VALUE!</v>
      </c>
      <c r="I20" s="502"/>
      <c r="J20" s="114"/>
    </row>
    <row r="21" spans="1:18" ht="31.5" customHeight="1" x14ac:dyDescent="0.25">
      <c r="A21" s="92">
        <v>2</v>
      </c>
      <c r="B21" s="518" t="s">
        <v>224</v>
      </c>
      <c r="C21" s="518"/>
      <c r="D21" s="513" t="s">
        <v>382</v>
      </c>
      <c r="E21" s="513"/>
      <c r="F21" s="501"/>
      <c r="G21" s="115" t="s">
        <v>226</v>
      </c>
      <c r="H21" s="116" t="e">
        <f>H20-H19</f>
        <v>#VALUE!</v>
      </c>
      <c r="I21" s="502"/>
      <c r="J21" s="114"/>
    </row>
    <row r="22" spans="1:18" ht="31.5" customHeight="1" x14ac:dyDescent="0.25">
      <c r="A22" s="92">
        <v>3</v>
      </c>
      <c r="B22" s="518" t="s">
        <v>227</v>
      </c>
      <c r="C22" s="518"/>
      <c r="D22" s="519">
        <f>'Informações iniciais'!B10</f>
        <v>1320</v>
      </c>
      <c r="E22" s="519"/>
      <c r="F22" s="501"/>
      <c r="G22" s="117" t="s">
        <v>228</v>
      </c>
      <c r="H22" s="118" t="e">
        <f>H21*11%</f>
        <v>#VALUE!</v>
      </c>
      <c r="I22" s="502"/>
      <c r="J22" s="119"/>
    </row>
    <row r="23" spans="1:18" ht="31.5" customHeight="1" x14ac:dyDescent="0.25">
      <c r="A23" s="92">
        <v>4</v>
      </c>
      <c r="B23" s="518" t="s">
        <v>229</v>
      </c>
      <c r="C23" s="518"/>
      <c r="D23" s="513"/>
      <c r="E23" s="513"/>
      <c r="F23" s="501"/>
      <c r="G23" s="103" t="s">
        <v>231</v>
      </c>
      <c r="H23" s="120"/>
      <c r="I23" s="502"/>
      <c r="J23" s="114"/>
    </row>
    <row r="24" spans="1:18" ht="27.75" customHeight="1" x14ac:dyDescent="0.25">
      <c r="A24" s="92">
        <v>5</v>
      </c>
      <c r="B24" s="520" t="s">
        <v>232</v>
      </c>
      <c r="C24" s="520"/>
      <c r="D24" s="521"/>
      <c r="E24" s="521"/>
      <c r="F24" s="501"/>
      <c r="G24" s="121" t="s">
        <v>233</v>
      </c>
      <c r="H24" s="122">
        <v>1.2E-2</v>
      </c>
      <c r="I24" s="502"/>
      <c r="J24" s="114"/>
    </row>
    <row r="25" spans="1:18" s="85" customFormat="1" ht="18.75" x14ac:dyDescent="0.25">
      <c r="A25" s="522" t="s">
        <v>234</v>
      </c>
      <c r="B25" s="522"/>
      <c r="C25" s="522"/>
      <c r="D25" s="522"/>
      <c r="E25" s="123"/>
      <c r="F25" s="501"/>
      <c r="G25" s="108" t="s">
        <v>235</v>
      </c>
      <c r="H25" s="124">
        <v>4.8000000000000001E-2</v>
      </c>
      <c r="I25" s="502"/>
      <c r="J25" s="114"/>
    </row>
    <row r="26" spans="1:18" s="85" customFormat="1" ht="22.5" customHeight="1" x14ac:dyDescent="0.25">
      <c r="A26" s="125">
        <v>1</v>
      </c>
      <c r="B26" s="523" t="s">
        <v>236</v>
      </c>
      <c r="C26" s="523"/>
      <c r="D26" s="126" t="s">
        <v>237</v>
      </c>
      <c r="E26" s="109" t="s">
        <v>219</v>
      </c>
      <c r="F26" s="501"/>
      <c r="G26" s="108" t="s">
        <v>238</v>
      </c>
      <c r="H26" s="113" t="e">
        <f>H20</f>
        <v>#VALUE!</v>
      </c>
      <c r="I26" s="502"/>
      <c r="J26" s="114"/>
    </row>
    <row r="27" spans="1:18" ht="23.25" x14ac:dyDescent="0.25">
      <c r="A27" s="52" t="s">
        <v>188</v>
      </c>
      <c r="B27" s="127" t="s">
        <v>239</v>
      </c>
      <c r="C27" s="524"/>
      <c r="D27" s="524"/>
      <c r="E27" s="128">
        <f>D22</f>
        <v>1320</v>
      </c>
      <c r="G27" s="129" t="s">
        <v>240</v>
      </c>
      <c r="H27" s="118" t="e">
        <f>H26*H24</f>
        <v>#VALUE!</v>
      </c>
      <c r="I27" s="130" t="s">
        <v>241</v>
      </c>
      <c r="J27" s="91"/>
    </row>
    <row r="28" spans="1:18" ht="23.25" x14ac:dyDescent="0.25">
      <c r="A28" s="52" t="s">
        <v>191</v>
      </c>
      <c r="B28" s="127" t="s">
        <v>242</v>
      </c>
      <c r="C28" s="525" t="s">
        <v>243</v>
      </c>
      <c r="D28" s="525"/>
      <c r="E28" s="131">
        <v>0</v>
      </c>
      <c r="G28" s="103" t="s">
        <v>244</v>
      </c>
      <c r="H28" s="104">
        <v>0.01</v>
      </c>
      <c r="I28" s="130" t="s">
        <v>245</v>
      </c>
      <c r="J28" s="132"/>
      <c r="K28" s="132"/>
      <c r="L28" s="132"/>
    </row>
    <row r="29" spans="1:18" ht="41.25" customHeight="1" x14ac:dyDescent="0.25">
      <c r="A29" s="52" t="s">
        <v>195</v>
      </c>
      <c r="B29" s="127" t="s">
        <v>246</v>
      </c>
      <c r="C29" s="526" t="s">
        <v>383</v>
      </c>
      <c r="D29" s="526"/>
      <c r="E29" s="133">
        <v>0</v>
      </c>
      <c r="G29" s="115" t="s">
        <v>223</v>
      </c>
      <c r="H29" s="116" t="e">
        <f>H20</f>
        <v>#VALUE!</v>
      </c>
      <c r="I29" s="130" t="s">
        <v>245</v>
      </c>
      <c r="J29" s="132"/>
      <c r="K29" s="132"/>
      <c r="L29" s="132"/>
    </row>
    <row r="30" spans="1:18" ht="72" customHeight="1" x14ac:dyDescent="0.25">
      <c r="A30" s="52" t="s">
        <v>199</v>
      </c>
      <c r="B30" s="127" t="s">
        <v>248</v>
      </c>
      <c r="C30" s="525" t="s">
        <v>249</v>
      </c>
      <c r="D30" s="525"/>
      <c r="E30" s="131">
        <v>0</v>
      </c>
      <c r="F30" s="134"/>
      <c r="G30" s="117" t="s">
        <v>228</v>
      </c>
      <c r="H30" s="118" t="e">
        <f>H29*H28</f>
        <v>#VALUE!</v>
      </c>
      <c r="I30" s="130" t="s">
        <v>245</v>
      </c>
      <c r="J30" s="132"/>
      <c r="K30" s="132"/>
      <c r="L30" s="132"/>
      <c r="R30" s="132"/>
    </row>
    <row r="31" spans="1:18" ht="23.25" x14ac:dyDescent="0.25">
      <c r="A31" s="52" t="s">
        <v>250</v>
      </c>
      <c r="B31" s="127" t="s">
        <v>384</v>
      </c>
      <c r="C31" s="527" t="s">
        <v>251</v>
      </c>
      <c r="D31" s="527"/>
      <c r="E31" s="131">
        <v>0</v>
      </c>
      <c r="F31" s="134"/>
      <c r="G31" s="103" t="s">
        <v>252</v>
      </c>
      <c r="H31" s="104">
        <v>0.03</v>
      </c>
      <c r="I31" s="130" t="s">
        <v>245</v>
      </c>
      <c r="J31" s="132"/>
      <c r="K31" s="132"/>
      <c r="L31" s="132"/>
      <c r="P31" s="136"/>
    </row>
    <row r="32" spans="1:18" ht="61.5" customHeight="1" x14ac:dyDescent="0.25">
      <c r="A32" s="52" t="s">
        <v>253</v>
      </c>
      <c r="B32" s="81" t="s">
        <v>254</v>
      </c>
      <c r="C32" s="525" t="s">
        <v>255</v>
      </c>
      <c r="D32" s="525"/>
      <c r="E32" s="131">
        <v>0</v>
      </c>
      <c r="F32" s="134"/>
      <c r="G32" s="115" t="s">
        <v>223</v>
      </c>
      <c r="H32" s="116" t="e">
        <f>H20</f>
        <v>#VALUE!</v>
      </c>
      <c r="I32" s="130" t="s">
        <v>245</v>
      </c>
      <c r="K32" s="132"/>
      <c r="L32" s="132"/>
    </row>
    <row r="33" spans="1:17" ht="94.5" customHeight="1" x14ac:dyDescent="0.25">
      <c r="A33" s="52" t="s">
        <v>256</v>
      </c>
      <c r="B33" s="137" t="s">
        <v>257</v>
      </c>
      <c r="C33" s="525" t="s">
        <v>385</v>
      </c>
      <c r="D33" s="525"/>
      <c r="E33" s="131">
        <v>0</v>
      </c>
      <c r="F33" s="138"/>
      <c r="G33" s="117" t="s">
        <v>228</v>
      </c>
      <c r="H33" s="118" t="e">
        <f>H32*H31</f>
        <v>#VALUE!</v>
      </c>
      <c r="I33" s="130" t="s">
        <v>245</v>
      </c>
      <c r="K33" s="132"/>
      <c r="L33" s="132"/>
    </row>
    <row r="34" spans="1:17" ht="23.25" x14ac:dyDescent="0.25">
      <c r="A34" s="528" t="s">
        <v>259</v>
      </c>
      <c r="B34" s="528"/>
      <c r="C34" s="528"/>
      <c r="D34" s="528"/>
      <c r="E34" s="139">
        <f>SUM(E27:E33)</f>
        <v>1320</v>
      </c>
      <c r="G34" s="103" t="s">
        <v>260</v>
      </c>
      <c r="H34" s="104">
        <v>6.4999999999999997E-3</v>
      </c>
      <c r="I34" s="130"/>
      <c r="K34" s="132"/>
      <c r="L34" s="132"/>
    </row>
    <row r="35" spans="1:17" s="142" customFormat="1" ht="25.5" customHeight="1" x14ac:dyDescent="0.25">
      <c r="A35" s="529" t="s">
        <v>261</v>
      </c>
      <c r="B35" s="529"/>
      <c r="C35" s="529"/>
      <c r="D35" s="529"/>
      <c r="E35" s="139">
        <f>SUM(E34:E34)</f>
        <v>1320</v>
      </c>
      <c r="F35" s="140">
        <f>SUM(E27:E33)-(E27*6%)</f>
        <v>1240.8</v>
      </c>
      <c r="G35" s="115" t="s">
        <v>223</v>
      </c>
      <c r="H35" s="116" t="e">
        <f>H20</f>
        <v>#VALUE!</v>
      </c>
      <c r="I35" s="141"/>
      <c r="K35" s="132"/>
      <c r="L35" s="132"/>
    </row>
    <row r="36" spans="1:17" s="85" customFormat="1" ht="23.25" x14ac:dyDescent="0.25">
      <c r="A36" s="522" t="s">
        <v>262</v>
      </c>
      <c r="B36" s="522"/>
      <c r="C36" s="522"/>
      <c r="D36" s="522"/>
      <c r="E36" s="123"/>
      <c r="F36" s="143"/>
      <c r="G36" s="117" t="s">
        <v>228</v>
      </c>
      <c r="H36" s="118" t="e">
        <f>H35*H34</f>
        <v>#VALUE!</v>
      </c>
      <c r="I36" s="130"/>
      <c r="K36" s="132"/>
      <c r="L36" s="132"/>
    </row>
    <row r="37" spans="1:17" s="85" customFormat="1" ht="23.25" x14ac:dyDescent="0.25">
      <c r="A37" s="144"/>
      <c r="B37" s="530" t="s">
        <v>263</v>
      </c>
      <c r="C37" s="530"/>
      <c r="D37" s="530"/>
      <c r="E37" s="530"/>
      <c r="F37" s="145"/>
      <c r="G37" s="103" t="s">
        <v>264</v>
      </c>
      <c r="H37" s="104">
        <f>D129</f>
        <v>0.05</v>
      </c>
      <c r="I37" s="130"/>
      <c r="J37" s="146"/>
      <c r="K37" s="132"/>
      <c r="L37" s="132"/>
    </row>
    <row r="38" spans="1:17" s="85" customFormat="1" ht="21" customHeight="1" x14ac:dyDescent="0.25">
      <c r="A38" s="147" t="s">
        <v>265</v>
      </c>
      <c r="B38" s="523" t="s">
        <v>266</v>
      </c>
      <c r="C38" s="523"/>
      <c r="D38" s="148" t="s">
        <v>237</v>
      </c>
      <c r="E38" s="109" t="s">
        <v>219</v>
      </c>
      <c r="F38" s="149"/>
      <c r="G38" s="115" t="s">
        <v>223</v>
      </c>
      <c r="H38" s="116" t="e">
        <f>H20</f>
        <v>#VALUE!</v>
      </c>
      <c r="I38" s="130"/>
      <c r="K38" s="132"/>
      <c r="L38" s="132"/>
      <c r="Q38" s="150"/>
    </row>
    <row r="39" spans="1:17" s="85" customFormat="1" ht="23.25" x14ac:dyDescent="0.25">
      <c r="A39" s="151" t="s">
        <v>188</v>
      </c>
      <c r="B39" s="152" t="s">
        <v>267</v>
      </c>
      <c r="C39" s="153"/>
      <c r="D39" s="154">
        <f>1/12</f>
        <v>8.3333333333333329E-2</v>
      </c>
      <c r="E39" s="139">
        <f>TRUNC($E$35*D39,2)</f>
        <v>110</v>
      </c>
      <c r="F39" s="140">
        <f>E39+(E39*$D$56)</f>
        <v>153.78</v>
      </c>
      <c r="G39" s="117" t="s">
        <v>228</v>
      </c>
      <c r="H39" s="118" t="e">
        <f>H38*H37</f>
        <v>#VALUE!</v>
      </c>
      <c r="I39" s="155" t="s">
        <v>245</v>
      </c>
      <c r="K39" s="132"/>
      <c r="L39" s="132"/>
    </row>
    <row r="40" spans="1:17" s="85" customFormat="1" ht="23.25" x14ac:dyDescent="0.25">
      <c r="A40" s="151" t="s">
        <v>191</v>
      </c>
      <c r="B40" s="152" t="s">
        <v>268</v>
      </c>
      <c r="C40" s="153"/>
      <c r="D40" s="154">
        <f>(((1+1/3)/12))</f>
        <v>0.1111111111111111</v>
      </c>
      <c r="E40" s="139">
        <f>TRUNC($E$35*D40,2)</f>
        <v>146.66</v>
      </c>
      <c r="F40" s="140">
        <f>E40+(E40*$D$56)</f>
        <v>205.03068000000002</v>
      </c>
      <c r="G40" s="156" t="s">
        <v>269</v>
      </c>
      <c r="H40" s="157" t="e">
        <f>H22+H27+H30+H33+H36+H39</f>
        <v>#VALUE!</v>
      </c>
      <c r="I40" s="130" t="s">
        <v>245</v>
      </c>
      <c r="J40" s="158"/>
      <c r="K40" s="132"/>
      <c r="L40" s="132"/>
    </row>
    <row r="41" spans="1:17" s="85" customFormat="1" ht="21" x14ac:dyDescent="0.25">
      <c r="A41" s="531" t="s">
        <v>259</v>
      </c>
      <c r="B41" s="531"/>
      <c r="C41" s="531"/>
      <c r="D41" s="159">
        <f>SUM(D39:D40)</f>
        <v>0.19444444444444442</v>
      </c>
      <c r="E41" s="139">
        <f>SUM(E39:E40)</f>
        <v>256.65999999999997</v>
      </c>
      <c r="F41" s="143"/>
      <c r="G41" s="142"/>
      <c r="H41" s="142"/>
      <c r="I41" s="130"/>
      <c r="K41" s="132"/>
      <c r="L41" s="132"/>
    </row>
    <row r="42" spans="1:17" s="142" customFormat="1" ht="25.5" customHeight="1" x14ac:dyDescent="0.25">
      <c r="A42" s="532" t="s">
        <v>270</v>
      </c>
      <c r="B42" s="532"/>
      <c r="C42" s="532"/>
      <c r="D42" s="532"/>
      <c r="E42" s="160">
        <f>SUM(E41:E41)</f>
        <v>256.65999999999997</v>
      </c>
      <c r="F42" s="161"/>
      <c r="G42" s="162" t="s">
        <v>271</v>
      </c>
      <c r="H42" s="163"/>
      <c r="I42" s="141"/>
      <c r="K42" s="132"/>
      <c r="L42" s="132"/>
    </row>
    <row r="43" spans="1:17" s="142" customFormat="1" ht="25.5" customHeight="1" x14ac:dyDescent="0.25">
      <c r="A43" s="533" t="s">
        <v>272</v>
      </c>
      <c r="B43" s="533"/>
      <c r="C43" s="533"/>
      <c r="D43" s="164" t="s">
        <v>273</v>
      </c>
      <c r="E43" s="165">
        <f>E35</f>
        <v>1320</v>
      </c>
      <c r="F43" s="161"/>
      <c r="G43" s="166" t="s">
        <v>274</v>
      </c>
      <c r="H43" s="167"/>
      <c r="I43" s="141"/>
      <c r="K43" s="132"/>
      <c r="L43" s="132"/>
    </row>
    <row r="44" spans="1:17" s="85" customFormat="1" ht="22.5" customHeight="1" x14ac:dyDescent="0.25">
      <c r="A44" s="533"/>
      <c r="B44" s="533"/>
      <c r="C44" s="533"/>
      <c r="D44" s="164" t="s">
        <v>275</v>
      </c>
      <c r="E44" s="168">
        <f>E42</f>
        <v>256.65999999999997</v>
      </c>
      <c r="F44" s="143"/>
      <c r="G44" s="169" t="e">
        <f>H10+H40</f>
        <v>#VALUE!</v>
      </c>
      <c r="H44" s="170"/>
      <c r="I44" s="130"/>
    </row>
    <row r="45" spans="1:17" s="85" customFormat="1" ht="22.5" customHeight="1" x14ac:dyDescent="0.25">
      <c r="A45" s="533"/>
      <c r="B45" s="533"/>
      <c r="C45" s="533"/>
      <c r="D45" s="171" t="s">
        <v>259</v>
      </c>
      <c r="E45" s="168">
        <f>SUM(E43:E44)</f>
        <v>1576.6599999999999</v>
      </c>
      <c r="F45" s="143"/>
      <c r="H45" s="172"/>
      <c r="I45" s="130"/>
    </row>
    <row r="46" spans="1:17" s="85" customFormat="1" ht="30.75" customHeight="1" x14ac:dyDescent="0.25">
      <c r="A46" s="173"/>
      <c r="B46" s="534" t="s">
        <v>276</v>
      </c>
      <c r="C46" s="534"/>
      <c r="D46" s="534"/>
      <c r="E46" s="174"/>
      <c r="F46" s="143"/>
      <c r="H46" s="172"/>
      <c r="I46" s="130"/>
      <c r="L46" s="175"/>
      <c r="N46" s="176"/>
      <c r="P46" s="177"/>
    </row>
    <row r="47" spans="1:17" s="85" customFormat="1" ht="23.25" customHeight="1" x14ac:dyDescent="0.25">
      <c r="A47" s="125" t="s">
        <v>277</v>
      </c>
      <c r="B47" s="523" t="s">
        <v>278</v>
      </c>
      <c r="C47" s="523"/>
      <c r="D47" s="148" t="s">
        <v>279</v>
      </c>
      <c r="E47" s="109" t="s">
        <v>219</v>
      </c>
      <c r="F47" s="143"/>
      <c r="H47" s="172"/>
      <c r="I47" s="130"/>
      <c r="L47" s="175"/>
      <c r="N47" s="176"/>
      <c r="P47" s="177"/>
    </row>
    <row r="48" spans="1:17" s="85" customFormat="1" ht="23.25" x14ac:dyDescent="0.25">
      <c r="A48" s="178" t="s">
        <v>188</v>
      </c>
      <c r="B48" s="535" t="s">
        <v>211</v>
      </c>
      <c r="C48" s="535"/>
      <c r="D48" s="179">
        <v>0.2</v>
      </c>
      <c r="E48" s="139">
        <f t="shared" ref="E48:E55" si="0">TRUNC($E$45*D48,2)</f>
        <v>315.33</v>
      </c>
      <c r="F48" s="180" t="s">
        <v>280</v>
      </c>
      <c r="H48" s="172"/>
      <c r="I48" s="155" t="s">
        <v>245</v>
      </c>
      <c r="L48" s="175"/>
      <c r="N48" s="176"/>
      <c r="P48" s="177"/>
    </row>
    <row r="49" spans="1:16" s="85" customFormat="1" ht="23.25" x14ac:dyDescent="0.25">
      <c r="A49" s="178" t="s">
        <v>191</v>
      </c>
      <c r="B49" s="535" t="s">
        <v>281</v>
      </c>
      <c r="C49" s="535"/>
      <c r="D49" s="179">
        <v>2.5000000000000001E-2</v>
      </c>
      <c r="E49" s="139">
        <f t="shared" si="0"/>
        <v>39.409999999999997</v>
      </c>
      <c r="F49" s="140">
        <f>$E$35*D49</f>
        <v>33</v>
      </c>
      <c r="H49" s="172"/>
      <c r="I49" s="155" t="s">
        <v>245</v>
      </c>
      <c r="L49" s="181"/>
      <c r="N49" s="182"/>
      <c r="O49" s="183"/>
      <c r="P49" s="146"/>
    </row>
    <row r="50" spans="1:16" s="85" customFormat="1" ht="23.25" x14ac:dyDescent="0.25">
      <c r="A50" s="178" t="s">
        <v>195</v>
      </c>
      <c r="B50" s="536" t="s">
        <v>282</v>
      </c>
      <c r="C50" s="536"/>
      <c r="D50" s="184">
        <f>3%*2</f>
        <v>0.06</v>
      </c>
      <c r="E50" s="139">
        <f t="shared" si="0"/>
        <v>94.59</v>
      </c>
      <c r="F50" s="180" t="s">
        <v>280</v>
      </c>
      <c r="G50" s="537" t="s">
        <v>283</v>
      </c>
      <c r="H50" s="537"/>
      <c r="I50" s="155" t="s">
        <v>245</v>
      </c>
      <c r="L50" s="175"/>
    </row>
    <row r="51" spans="1:16" s="85" customFormat="1" ht="23.25" x14ac:dyDescent="0.25">
      <c r="A51" s="178" t="s">
        <v>199</v>
      </c>
      <c r="B51" s="535" t="s">
        <v>284</v>
      </c>
      <c r="C51" s="535"/>
      <c r="D51" s="179">
        <v>1.4999999999999999E-2</v>
      </c>
      <c r="E51" s="139">
        <f t="shared" si="0"/>
        <v>23.64</v>
      </c>
      <c r="F51" s="140">
        <f>$E$35*D51</f>
        <v>19.8</v>
      </c>
      <c r="G51" s="538" t="s">
        <v>285</v>
      </c>
      <c r="H51" s="538"/>
      <c r="I51" s="155" t="s">
        <v>245</v>
      </c>
      <c r="L51" s="175"/>
      <c r="N51" s="176"/>
      <c r="P51" s="177"/>
    </row>
    <row r="52" spans="1:16" s="85" customFormat="1" ht="21" x14ac:dyDescent="0.25">
      <c r="A52" s="178" t="s">
        <v>250</v>
      </c>
      <c r="B52" s="535" t="s">
        <v>286</v>
      </c>
      <c r="C52" s="535"/>
      <c r="D52" s="179">
        <v>0.01</v>
      </c>
      <c r="E52" s="139">
        <f t="shared" si="0"/>
        <v>15.76</v>
      </c>
      <c r="F52" s="140">
        <f>$E$35*D52</f>
        <v>13.200000000000001</v>
      </c>
      <c r="G52" s="185" t="s">
        <v>287</v>
      </c>
      <c r="H52" s="186">
        <v>1</v>
      </c>
      <c r="I52" s="155" t="s">
        <v>245</v>
      </c>
      <c r="L52" s="175"/>
      <c r="N52" s="187"/>
      <c r="P52" s="188"/>
    </row>
    <row r="53" spans="1:16" s="85" customFormat="1" ht="21" x14ac:dyDescent="0.25">
      <c r="A53" s="178" t="s">
        <v>253</v>
      </c>
      <c r="B53" s="539" t="s">
        <v>288</v>
      </c>
      <c r="C53" s="539"/>
      <c r="D53" s="179">
        <v>6.0000000000000001E-3</v>
      </c>
      <c r="E53" s="139">
        <f t="shared" si="0"/>
        <v>9.4499999999999993</v>
      </c>
      <c r="F53" s="140">
        <f>$E$35*D53</f>
        <v>7.92</v>
      </c>
      <c r="G53" s="540" t="s">
        <v>289</v>
      </c>
      <c r="H53" s="541" t="e">
        <f>G44</f>
        <v>#VALUE!</v>
      </c>
      <c r="I53" s="155" t="s">
        <v>245</v>
      </c>
      <c r="L53" s="175"/>
    </row>
    <row r="54" spans="1:16" s="85" customFormat="1" ht="21" x14ac:dyDescent="0.25">
      <c r="A54" s="178" t="s">
        <v>256</v>
      </c>
      <c r="B54" s="535" t="s">
        <v>290</v>
      </c>
      <c r="C54" s="535"/>
      <c r="D54" s="179">
        <v>2E-3</v>
      </c>
      <c r="E54" s="139">
        <f t="shared" si="0"/>
        <v>3.15</v>
      </c>
      <c r="F54" s="140">
        <f>$E$35*D54</f>
        <v>2.64</v>
      </c>
      <c r="G54" s="540"/>
      <c r="H54" s="541"/>
      <c r="I54" s="155" t="s">
        <v>245</v>
      </c>
      <c r="L54" s="175"/>
    </row>
    <row r="55" spans="1:16" s="85" customFormat="1" ht="21" x14ac:dyDescent="0.25">
      <c r="A55" s="178" t="s">
        <v>291</v>
      </c>
      <c r="B55" s="535" t="s">
        <v>292</v>
      </c>
      <c r="C55" s="535"/>
      <c r="D55" s="179">
        <v>0.08</v>
      </c>
      <c r="E55" s="139">
        <f t="shared" si="0"/>
        <v>126.13</v>
      </c>
      <c r="F55" s="140">
        <f>$E$35*D55</f>
        <v>105.60000000000001</v>
      </c>
      <c r="G55" s="540"/>
      <c r="H55" s="541"/>
      <c r="I55" s="155" t="s">
        <v>245</v>
      </c>
      <c r="L55" s="175"/>
    </row>
    <row r="56" spans="1:16" s="85" customFormat="1" ht="21" customHeight="1" x14ac:dyDescent="0.25">
      <c r="A56" s="542" t="s">
        <v>259</v>
      </c>
      <c r="B56" s="542"/>
      <c r="C56" s="542"/>
      <c r="D56" s="190">
        <f>SUM(D48:D55)</f>
        <v>0.39800000000000008</v>
      </c>
      <c r="E56" s="191">
        <f>SUM(E48:E55)</f>
        <v>627.46</v>
      </c>
      <c r="F56" s="143"/>
      <c r="G56" s="192" t="s">
        <v>293</v>
      </c>
      <c r="H56" s="189" t="e">
        <f>E142</f>
        <v>#VALUE!</v>
      </c>
      <c r="I56" s="130"/>
    </row>
    <row r="57" spans="1:16" s="85" customFormat="1" ht="21" x14ac:dyDescent="0.25">
      <c r="A57" s="144"/>
      <c r="B57" s="530" t="s">
        <v>294</v>
      </c>
      <c r="C57" s="530"/>
      <c r="D57" s="530"/>
      <c r="E57" s="530"/>
      <c r="F57" s="143"/>
      <c r="G57" s="193" t="s">
        <v>295</v>
      </c>
      <c r="H57" s="194" t="e">
        <f>G44</f>
        <v>#VALUE!</v>
      </c>
      <c r="I57" s="130"/>
      <c r="K57" s="132"/>
      <c r="L57" s="132"/>
    </row>
    <row r="58" spans="1:16" ht="23.25" customHeight="1" x14ac:dyDescent="0.25">
      <c r="A58" s="125" t="s">
        <v>296</v>
      </c>
      <c r="B58" s="523" t="s">
        <v>297</v>
      </c>
      <c r="C58" s="523"/>
      <c r="D58" s="148" t="s">
        <v>237</v>
      </c>
      <c r="E58" s="109" t="s">
        <v>219</v>
      </c>
      <c r="F58" s="143"/>
      <c r="G58" s="195" t="s">
        <v>298</v>
      </c>
      <c r="H58" s="196" t="e">
        <f>H56-H57</f>
        <v>#VALUE!</v>
      </c>
      <c r="I58" s="130"/>
      <c r="L58" s="132"/>
    </row>
    <row r="59" spans="1:16" ht="21" customHeight="1" x14ac:dyDescent="0.25">
      <c r="A59" s="178" t="s">
        <v>188</v>
      </c>
      <c r="B59" s="543" t="s">
        <v>299</v>
      </c>
      <c r="C59" s="543"/>
      <c r="D59" s="283" t="s">
        <v>300</v>
      </c>
      <c r="E59" s="198"/>
      <c r="F59" s="140">
        <f>+E59</f>
        <v>0</v>
      </c>
      <c r="G59" s="85"/>
      <c r="H59" s="85"/>
      <c r="I59" s="130" t="s">
        <v>301</v>
      </c>
      <c r="J59" s="86">
        <f>$E$59*2</f>
        <v>0</v>
      </c>
      <c r="L59" s="132"/>
      <c r="O59" s="132"/>
    </row>
    <row r="60" spans="1:16" ht="37.5" customHeight="1" x14ac:dyDescent="0.25">
      <c r="A60" s="178" t="s">
        <v>191</v>
      </c>
      <c r="B60" s="543" t="s">
        <v>302</v>
      </c>
      <c r="C60" s="543"/>
      <c r="D60" s="197" t="s">
        <v>300</v>
      </c>
      <c r="E60" s="199">
        <f>'Informações iniciais'!C19</f>
        <v>400</v>
      </c>
      <c r="F60" s="140">
        <f>+E60</f>
        <v>400</v>
      </c>
      <c r="G60" s="85"/>
      <c r="H60" s="175"/>
      <c r="I60" s="130" t="s">
        <v>241</v>
      </c>
      <c r="J60" s="86">
        <f>E60*2</f>
        <v>800</v>
      </c>
      <c r="L60" s="200"/>
      <c r="O60" s="132"/>
    </row>
    <row r="61" spans="1:16" ht="30.75" customHeight="1" x14ac:dyDescent="0.25">
      <c r="A61" s="178" t="s">
        <v>195</v>
      </c>
      <c r="B61" s="543" t="s">
        <v>303</v>
      </c>
      <c r="C61" s="543"/>
      <c r="D61" s="135"/>
      <c r="E61" s="139">
        <f>'Informações iniciais'!C22</f>
        <v>20</v>
      </c>
      <c r="F61" s="140">
        <f>+E61</f>
        <v>20</v>
      </c>
      <c r="G61" s="544" t="s">
        <v>304</v>
      </c>
      <c r="H61" s="544"/>
      <c r="I61" s="130" t="s">
        <v>241</v>
      </c>
      <c r="J61" s="86">
        <f>E61*2</f>
        <v>40</v>
      </c>
      <c r="K61" s="107"/>
      <c r="L61" s="132"/>
      <c r="O61" s="132"/>
    </row>
    <row r="62" spans="1:16" ht="21" customHeight="1" x14ac:dyDescent="0.25">
      <c r="A62" s="178" t="s">
        <v>199</v>
      </c>
      <c r="B62" s="543" t="s">
        <v>40</v>
      </c>
      <c r="C62" s="543"/>
      <c r="D62" s="135"/>
      <c r="E62" s="139" t="e">
        <f>'Seguro de Vida'!H13</f>
        <v>#VALUE!</v>
      </c>
      <c r="F62" s="140" t="e">
        <f>+E62</f>
        <v>#VALUE!</v>
      </c>
      <c r="G62" s="544"/>
      <c r="H62" s="544"/>
      <c r="I62" s="130" t="s">
        <v>241</v>
      </c>
      <c r="J62" s="86" t="e">
        <f>E62*2</f>
        <v>#VALUE!</v>
      </c>
      <c r="O62" s="132"/>
    </row>
    <row r="63" spans="1:16" ht="27" customHeight="1" x14ac:dyDescent="0.25">
      <c r="A63" s="178" t="s">
        <v>250</v>
      </c>
      <c r="B63" s="543" t="s">
        <v>21</v>
      </c>
      <c r="C63" s="543"/>
      <c r="D63" s="201"/>
      <c r="E63" s="139">
        <f>'Informações iniciais'!C21</f>
        <v>5</v>
      </c>
      <c r="F63" s="140">
        <f>+E63</f>
        <v>5</v>
      </c>
      <c r="G63" s="544"/>
      <c r="H63" s="544"/>
      <c r="I63" s="130" t="s">
        <v>241</v>
      </c>
      <c r="O63" s="132"/>
    </row>
    <row r="64" spans="1:16" ht="27" customHeight="1" x14ac:dyDescent="0.25">
      <c r="A64" s="378" t="s">
        <v>253</v>
      </c>
      <c r="B64" s="570" t="s">
        <v>488</v>
      </c>
      <c r="C64" s="571"/>
      <c r="D64" s="201"/>
      <c r="E64" s="139">
        <v>40</v>
      </c>
      <c r="F64" s="140"/>
      <c r="G64" s="544"/>
      <c r="H64" s="544"/>
      <c r="I64" s="130"/>
      <c r="O64" s="132"/>
    </row>
    <row r="65" spans="1:18" s="142" customFormat="1" ht="21" customHeight="1" x14ac:dyDescent="0.25">
      <c r="A65" s="531" t="s">
        <v>306</v>
      </c>
      <c r="B65" s="531"/>
      <c r="C65" s="531"/>
      <c r="D65" s="531"/>
      <c r="E65" s="191" t="e">
        <f>SUM(E59:E64)</f>
        <v>#VALUE!</v>
      </c>
      <c r="F65" s="143"/>
      <c r="G65" s="544"/>
      <c r="H65" s="544"/>
      <c r="I65" s="130"/>
    </row>
    <row r="66" spans="1:18" s="142" customFormat="1" ht="20.25" customHeight="1" x14ac:dyDescent="0.25">
      <c r="A66" s="547" t="s">
        <v>307</v>
      </c>
      <c r="B66" s="547"/>
      <c r="C66" s="547"/>
      <c r="D66" s="547"/>
      <c r="E66" s="547"/>
      <c r="F66" s="143"/>
      <c r="G66" s="544"/>
      <c r="H66" s="544"/>
      <c r="I66" s="130"/>
    </row>
    <row r="67" spans="1:18" s="142" customFormat="1" ht="21" customHeight="1" x14ac:dyDescent="0.25">
      <c r="A67" s="202">
        <v>2</v>
      </c>
      <c r="B67" s="548" t="s">
        <v>308</v>
      </c>
      <c r="C67" s="548"/>
      <c r="D67" s="548"/>
      <c r="E67" s="203" t="s">
        <v>219</v>
      </c>
      <c r="F67" s="143"/>
      <c r="G67" s="544"/>
      <c r="H67" s="544"/>
      <c r="I67" s="130"/>
    </row>
    <row r="68" spans="1:18" s="142" customFormat="1" ht="27.95" customHeight="1" x14ac:dyDescent="0.25">
      <c r="A68" s="204" t="s">
        <v>265</v>
      </c>
      <c r="B68" s="205" t="s">
        <v>266</v>
      </c>
      <c r="C68" s="206"/>
      <c r="D68" s="207"/>
      <c r="E68" s="208">
        <f>E42</f>
        <v>256.65999999999997</v>
      </c>
      <c r="F68" s="143"/>
      <c r="G68" s="544"/>
      <c r="H68" s="544"/>
      <c r="I68" s="130"/>
    </row>
    <row r="69" spans="1:18" s="142" customFormat="1" ht="28.9" customHeight="1" x14ac:dyDescent="0.25">
      <c r="A69" s="204" t="s">
        <v>277</v>
      </c>
      <c r="B69" s="205" t="s">
        <v>278</v>
      </c>
      <c r="C69" s="206"/>
      <c r="D69" s="207"/>
      <c r="E69" s="208">
        <f>E56</f>
        <v>627.46</v>
      </c>
      <c r="F69" s="143"/>
      <c r="G69" s="544"/>
      <c r="H69" s="544"/>
      <c r="I69" s="130"/>
    </row>
    <row r="70" spans="1:18" s="142" customFormat="1" ht="26.1" customHeight="1" x14ac:dyDescent="0.25">
      <c r="A70" s="204" t="s">
        <v>296</v>
      </c>
      <c r="B70" s="205" t="s">
        <v>297</v>
      </c>
      <c r="C70" s="206"/>
      <c r="D70" s="207"/>
      <c r="E70" s="208" t="e">
        <f>E65</f>
        <v>#VALUE!</v>
      </c>
      <c r="F70" s="143"/>
      <c r="G70" s="85"/>
      <c r="H70" s="85"/>
      <c r="I70" s="130"/>
    </row>
    <row r="71" spans="1:18" s="142" customFormat="1" ht="21" x14ac:dyDescent="0.25">
      <c r="A71" s="209"/>
      <c r="B71" s="210"/>
      <c r="C71" s="210"/>
      <c r="D71" s="211" t="s">
        <v>259</v>
      </c>
      <c r="E71" s="212" t="e">
        <f>SUM(E68:E70)</f>
        <v>#VALUE!</v>
      </c>
      <c r="F71" s="143"/>
      <c r="G71" s="85"/>
      <c r="H71" s="85"/>
      <c r="I71" s="130"/>
    </row>
    <row r="72" spans="1:18" s="85" customFormat="1" ht="21" x14ac:dyDescent="0.25">
      <c r="A72" s="522" t="s">
        <v>309</v>
      </c>
      <c r="B72" s="522"/>
      <c r="C72" s="522"/>
      <c r="D72" s="522"/>
      <c r="E72" s="522"/>
      <c r="F72" s="143"/>
      <c r="G72" s="146"/>
      <c r="I72" s="130"/>
      <c r="J72" s="146"/>
      <c r="L72" s="213"/>
      <c r="R72" s="214"/>
    </row>
    <row r="73" spans="1:18" s="85" customFormat="1" ht="21" customHeight="1" x14ac:dyDescent="0.25">
      <c r="A73" s="125">
        <v>3</v>
      </c>
      <c r="B73" s="517" t="s">
        <v>310</v>
      </c>
      <c r="C73" s="517"/>
      <c r="D73" s="517"/>
      <c r="E73" s="215" t="s">
        <v>219</v>
      </c>
      <c r="F73" s="143"/>
      <c r="G73" s="146"/>
      <c r="I73" s="130"/>
      <c r="R73" s="216"/>
    </row>
    <row r="74" spans="1:18" s="85" customFormat="1" ht="30" customHeight="1" x14ac:dyDescent="0.25">
      <c r="A74" s="217" t="s">
        <v>188</v>
      </c>
      <c r="B74" s="549" t="s">
        <v>311</v>
      </c>
      <c r="C74" s="549"/>
      <c r="D74" s="201">
        <f>((1/12)*0.05)</f>
        <v>4.1666666666666666E-3</v>
      </c>
      <c r="E74" s="128">
        <f>TRUNC(+$E$35*D74,2)</f>
        <v>5.5</v>
      </c>
      <c r="F74" s="143"/>
      <c r="G74" s="146"/>
      <c r="I74" s="130" t="s">
        <v>245</v>
      </c>
      <c r="L74" s="218"/>
    </row>
    <row r="75" spans="1:18" s="85" customFormat="1" ht="39.75" customHeight="1" x14ac:dyDescent="0.25">
      <c r="A75" s="217" t="s">
        <v>191</v>
      </c>
      <c r="B75" s="549" t="s">
        <v>312</v>
      </c>
      <c r="C75" s="549"/>
      <c r="D75" s="201">
        <f>+D55</f>
        <v>0.08</v>
      </c>
      <c r="E75" s="128">
        <f>TRUNC(+E74*D75,2)</f>
        <v>0.44</v>
      </c>
      <c r="F75" s="219"/>
      <c r="G75" s="146"/>
      <c r="I75" s="130" t="s">
        <v>245</v>
      </c>
    </row>
    <row r="76" spans="1:18" s="85" customFormat="1" ht="42.75" customHeight="1" x14ac:dyDescent="0.25">
      <c r="A76" s="220" t="s">
        <v>195</v>
      </c>
      <c r="B76" s="549" t="s">
        <v>313</v>
      </c>
      <c r="C76" s="549"/>
      <c r="D76" s="201">
        <f>(0.08*0.4*0.05)</f>
        <v>1.6000000000000001E-3</v>
      </c>
      <c r="E76" s="128">
        <f>ROUND(+$E$35*D76,2)</f>
        <v>2.11</v>
      </c>
      <c r="F76" s="221">
        <f>$E$35*D76</f>
        <v>2.1120000000000001</v>
      </c>
      <c r="G76" s="146"/>
      <c r="I76" s="130" t="s">
        <v>245</v>
      </c>
    </row>
    <row r="77" spans="1:18" s="85" customFormat="1" ht="37.5" customHeight="1" x14ac:dyDescent="0.25">
      <c r="A77" s="217" t="s">
        <v>199</v>
      </c>
      <c r="B77" s="550" t="s">
        <v>314</v>
      </c>
      <c r="C77" s="550"/>
      <c r="D77" s="201">
        <f>((7/30)/12)*0.95</f>
        <v>1.8472222222222223E-2</v>
      </c>
      <c r="E77" s="128">
        <f>TRUNC(+D77*$E$35,2)</f>
        <v>24.38</v>
      </c>
      <c r="F77" s="219"/>
      <c r="G77" s="146"/>
      <c r="I77" s="222" t="s">
        <v>315</v>
      </c>
    </row>
    <row r="78" spans="1:18" s="85" customFormat="1" ht="45" customHeight="1" x14ac:dyDescent="0.25">
      <c r="A78" s="217" t="s">
        <v>250</v>
      </c>
      <c r="B78" s="572" t="s">
        <v>316</v>
      </c>
      <c r="C78" s="572"/>
      <c r="D78" s="201">
        <f>+D56</f>
        <v>0.39800000000000008</v>
      </c>
      <c r="E78" s="128">
        <f>TRUNC(+E77*D78,2)</f>
        <v>9.6999999999999993</v>
      </c>
      <c r="F78" s="143"/>
      <c r="G78" s="146"/>
      <c r="H78" s="223"/>
      <c r="I78" s="130" t="s">
        <v>317</v>
      </c>
      <c r="K78" s="224"/>
      <c r="M78" s="216">
        <f>(7/30/12)/30*3</f>
        <v>1.9444444444444444E-3</v>
      </c>
    </row>
    <row r="79" spans="1:18" s="85" customFormat="1" ht="40.5" customHeight="1" x14ac:dyDescent="0.25">
      <c r="A79" s="220" t="s">
        <v>253</v>
      </c>
      <c r="B79" s="552" t="s">
        <v>318</v>
      </c>
      <c r="C79" s="552"/>
      <c r="D79" s="201">
        <f>(0.08*0.4)*0.95</f>
        <v>3.04E-2</v>
      </c>
      <c r="E79" s="139">
        <f>TRUNC(+E35*D79,2)</f>
        <v>40.119999999999997</v>
      </c>
      <c r="F79" s="140">
        <f>$E$35*D79</f>
        <v>40.128</v>
      </c>
      <c r="G79" s="146"/>
      <c r="I79" s="130" t="s">
        <v>245</v>
      </c>
      <c r="J79" s="187"/>
      <c r="K79" s="225"/>
      <c r="M79" s="85">
        <f>L78*M78</f>
        <v>0</v>
      </c>
    </row>
    <row r="80" spans="1:18" s="85" customFormat="1" ht="21" customHeight="1" x14ac:dyDescent="0.25">
      <c r="A80" s="553" t="s">
        <v>259</v>
      </c>
      <c r="B80" s="553"/>
      <c r="C80" s="553"/>
      <c r="D80" s="553"/>
      <c r="E80" s="226">
        <f>SUM(E74:E79)</f>
        <v>82.25</v>
      </c>
      <c r="F80" s="143"/>
      <c r="I80" s="130"/>
      <c r="M80" s="85">
        <f>M79*12</f>
        <v>0</v>
      </c>
    </row>
    <row r="81" spans="1:14" s="85" customFormat="1" ht="22.5" customHeight="1" x14ac:dyDescent="0.25">
      <c r="A81" s="554" t="s">
        <v>319</v>
      </c>
      <c r="B81" s="554"/>
      <c r="C81" s="554"/>
      <c r="D81" s="164" t="s">
        <v>273</v>
      </c>
      <c r="E81" s="227">
        <f>E35</f>
        <v>1320</v>
      </c>
      <c r="F81" s="143"/>
      <c r="I81" s="130"/>
      <c r="M81" s="85">
        <f>L78*M78</f>
        <v>0</v>
      </c>
    </row>
    <row r="82" spans="1:14" s="85" customFormat="1" ht="22.5" customHeight="1" x14ac:dyDescent="0.25">
      <c r="A82" s="554"/>
      <c r="B82" s="554"/>
      <c r="C82" s="554"/>
      <c r="D82" s="164" t="s">
        <v>320</v>
      </c>
      <c r="E82" s="227" t="e">
        <f>E71</f>
        <v>#VALUE!</v>
      </c>
      <c r="F82" s="143"/>
      <c r="I82" s="130"/>
      <c r="K82" s="158"/>
      <c r="M82" s="85">
        <f>M81*12</f>
        <v>0</v>
      </c>
    </row>
    <row r="83" spans="1:14" s="85" customFormat="1" ht="22.5" customHeight="1" x14ac:dyDescent="0.25">
      <c r="A83" s="554"/>
      <c r="B83" s="554"/>
      <c r="C83" s="554"/>
      <c r="D83" s="164" t="s">
        <v>321</v>
      </c>
      <c r="E83" s="227">
        <f>E80</f>
        <v>82.25</v>
      </c>
      <c r="F83" s="143"/>
      <c r="I83" s="130"/>
      <c r="L83" s="85">
        <f>L80</f>
        <v>0</v>
      </c>
      <c r="M83" s="150">
        <v>1</v>
      </c>
    </row>
    <row r="84" spans="1:14" s="85" customFormat="1" ht="23.25" customHeight="1" x14ac:dyDescent="0.25">
      <c r="A84" s="554"/>
      <c r="B84" s="554"/>
      <c r="C84" s="554"/>
      <c r="D84" s="228" t="s">
        <v>306</v>
      </c>
      <c r="E84" s="227" t="e">
        <f>SUM(E81:E83)</f>
        <v>#VALUE!</v>
      </c>
      <c r="F84" s="143"/>
      <c r="I84" s="130"/>
      <c r="L84" s="85">
        <f>M82</f>
        <v>0</v>
      </c>
      <c r="M84" s="225" t="e">
        <f>L84*M83/L83</f>
        <v>#DIV/0!</v>
      </c>
    </row>
    <row r="85" spans="1:14" s="85" customFormat="1" ht="23.25" customHeight="1" x14ac:dyDescent="0.25">
      <c r="A85" s="522" t="s">
        <v>322</v>
      </c>
      <c r="B85" s="522"/>
      <c r="C85" s="522"/>
      <c r="D85" s="522"/>
      <c r="E85" s="148" t="s">
        <v>237</v>
      </c>
      <c r="F85" s="143"/>
      <c r="H85" s="224"/>
      <c r="I85" s="130"/>
    </row>
    <row r="86" spans="1:14" s="85" customFormat="1" ht="23.25" customHeight="1" x14ac:dyDescent="0.25">
      <c r="A86" s="555" t="s">
        <v>323</v>
      </c>
      <c r="B86" s="555"/>
      <c r="C86" s="555"/>
      <c r="D86" s="555"/>
      <c r="E86" s="555"/>
      <c r="F86" s="143"/>
      <c r="G86" s="187"/>
      <c r="I86" s="130"/>
    </row>
    <row r="87" spans="1:14" s="85" customFormat="1" ht="23.25" customHeight="1" x14ac:dyDescent="0.25">
      <c r="A87" s="125" t="s">
        <v>324</v>
      </c>
      <c r="B87" s="229" t="s">
        <v>325</v>
      </c>
      <c r="C87" s="230"/>
      <c r="D87" s="148" t="s">
        <v>326</v>
      </c>
      <c r="E87" s="109" t="s">
        <v>219</v>
      </c>
      <c r="F87" s="143"/>
      <c r="I87" s="130"/>
    </row>
    <row r="88" spans="1:14" s="85" customFormat="1" ht="23.25" customHeight="1" x14ac:dyDescent="0.25">
      <c r="A88" s="231" t="s">
        <v>188</v>
      </c>
      <c r="B88" s="556" t="s">
        <v>327</v>
      </c>
      <c r="C88" s="556"/>
      <c r="D88" s="201"/>
      <c r="E88" s="128" t="e">
        <f t="shared" ref="E88:E93" si="1">TRUNC(+D88*$E$84,2)</f>
        <v>#VALUE!</v>
      </c>
      <c r="F88" s="161"/>
      <c r="I88" s="155" t="s">
        <v>245</v>
      </c>
      <c r="L88" s="188"/>
      <c r="M88" s="150"/>
    </row>
    <row r="89" spans="1:14" s="85" customFormat="1" ht="23.25" customHeight="1" x14ac:dyDescent="0.25">
      <c r="A89" s="178" t="s">
        <v>191</v>
      </c>
      <c r="B89" s="556" t="s">
        <v>328</v>
      </c>
      <c r="C89" s="556"/>
      <c r="D89" s="201">
        <f>((2/30)/12)</f>
        <v>5.5555555555555558E-3</v>
      </c>
      <c r="E89" s="128" t="e">
        <f t="shared" si="1"/>
        <v>#VALUE!</v>
      </c>
      <c r="F89" s="143"/>
      <c r="I89" s="155" t="s">
        <v>245</v>
      </c>
    </row>
    <row r="90" spans="1:14" s="85" customFormat="1" ht="23.25" customHeight="1" x14ac:dyDescent="0.25">
      <c r="A90" s="178" t="s">
        <v>195</v>
      </c>
      <c r="B90" s="556" t="s">
        <v>329</v>
      </c>
      <c r="C90" s="556"/>
      <c r="D90" s="201">
        <f>((5/30)/12)*0.02</f>
        <v>2.7777777777777778E-4</v>
      </c>
      <c r="E90" s="128" t="e">
        <f t="shared" si="1"/>
        <v>#VALUE!</v>
      </c>
      <c r="F90" s="143"/>
      <c r="I90" s="155" t="s">
        <v>245</v>
      </c>
      <c r="L90" s="146"/>
    </row>
    <row r="91" spans="1:14" s="85" customFormat="1" ht="39.75" customHeight="1" x14ac:dyDescent="0.25">
      <c r="A91" s="178" t="s">
        <v>199</v>
      </c>
      <c r="B91" s="556" t="s">
        <v>330</v>
      </c>
      <c r="C91" s="556"/>
      <c r="D91" s="201">
        <f>((15/30)/12)*0.08</f>
        <v>3.3333333333333331E-3</v>
      </c>
      <c r="E91" s="128" t="e">
        <f t="shared" si="1"/>
        <v>#VALUE!</v>
      </c>
      <c r="F91" s="143"/>
      <c r="I91" s="155" t="s">
        <v>245</v>
      </c>
      <c r="M91" s="188"/>
      <c r="N91" s="150"/>
    </row>
    <row r="92" spans="1:14" s="85" customFormat="1" ht="38.25" customHeight="1" x14ac:dyDescent="0.25">
      <c r="A92" s="178" t="s">
        <v>250</v>
      </c>
      <c r="B92" s="556" t="s">
        <v>331</v>
      </c>
      <c r="C92" s="556"/>
      <c r="D92" s="201"/>
      <c r="E92" s="128" t="e">
        <f t="shared" si="1"/>
        <v>#VALUE!</v>
      </c>
      <c r="F92" s="143"/>
      <c r="I92" s="155" t="s">
        <v>245</v>
      </c>
    </row>
    <row r="93" spans="1:14" s="85" customFormat="1" ht="38.25" customHeight="1" x14ac:dyDescent="0.25">
      <c r="A93" s="178" t="s">
        <v>253</v>
      </c>
      <c r="B93" s="556" t="s">
        <v>332</v>
      </c>
      <c r="C93" s="556"/>
      <c r="D93" s="201"/>
      <c r="E93" s="128" t="e">
        <f t="shared" si="1"/>
        <v>#VALUE!</v>
      </c>
      <c r="F93" s="143"/>
      <c r="I93" s="155" t="s">
        <v>245</v>
      </c>
      <c r="L93" s="146"/>
      <c r="M93" s="225"/>
    </row>
    <row r="94" spans="1:14" s="85" customFormat="1" ht="23.25" customHeight="1" x14ac:dyDescent="0.25">
      <c r="A94" s="542" t="s">
        <v>259</v>
      </c>
      <c r="B94" s="542"/>
      <c r="C94" s="542"/>
      <c r="D94" s="238"/>
      <c r="E94" s="191" t="e">
        <f>SUM(E88:E93)</f>
        <v>#VALUE!</v>
      </c>
      <c r="F94" s="143"/>
      <c r="I94" s="130"/>
      <c r="K94" s="225"/>
    </row>
    <row r="95" spans="1:14" s="85" customFormat="1" ht="23.25" customHeight="1" x14ac:dyDescent="0.25">
      <c r="A95" s="557" t="s">
        <v>333</v>
      </c>
      <c r="B95" s="557"/>
      <c r="C95" s="557"/>
      <c r="D95" s="557"/>
      <c r="E95" s="557"/>
      <c r="F95" s="143"/>
      <c r="I95" s="130"/>
    </row>
    <row r="96" spans="1:14" s="85" customFormat="1" ht="23.25" customHeight="1" x14ac:dyDescent="0.25">
      <c r="A96" s="233" t="s">
        <v>334</v>
      </c>
      <c r="B96" s="234" t="s">
        <v>335</v>
      </c>
      <c r="C96" s="235"/>
      <c r="D96" s="148" t="s">
        <v>326</v>
      </c>
      <c r="E96" s="109" t="s">
        <v>219</v>
      </c>
      <c r="F96" s="143"/>
      <c r="I96" s="130"/>
      <c r="N96" s="158"/>
    </row>
    <row r="97" spans="1:16" s="85" customFormat="1" ht="79.5" customHeight="1" x14ac:dyDescent="0.25">
      <c r="A97" s="236" t="s">
        <v>188</v>
      </c>
      <c r="B97" s="558" t="s">
        <v>336</v>
      </c>
      <c r="C97" s="558"/>
      <c r="D97" s="179"/>
      <c r="E97" s="237">
        <v>0</v>
      </c>
      <c r="F97" s="140">
        <f>E97</f>
        <v>0</v>
      </c>
      <c r="I97" s="155" t="s">
        <v>245</v>
      </c>
      <c r="L97" s="188"/>
    </row>
    <row r="98" spans="1:16" s="85" customFormat="1" ht="21" customHeight="1" x14ac:dyDescent="0.25">
      <c r="A98" s="542" t="s">
        <v>259</v>
      </c>
      <c r="B98" s="542"/>
      <c r="C98" s="542"/>
      <c r="D98" s="238"/>
      <c r="E98" s="191">
        <f>SUM(E97)</f>
        <v>0</v>
      </c>
      <c r="F98" s="143"/>
      <c r="I98" s="155"/>
    </row>
    <row r="99" spans="1:16" s="142" customFormat="1" ht="20.25" customHeight="1" x14ac:dyDescent="0.25">
      <c r="A99" s="547" t="s">
        <v>337</v>
      </c>
      <c r="B99" s="547"/>
      <c r="C99" s="547"/>
      <c r="D99" s="547"/>
      <c r="E99" s="547"/>
      <c r="F99" s="143"/>
      <c r="G99" s="85"/>
      <c r="H99" s="85"/>
      <c r="I99" s="130"/>
    </row>
    <row r="100" spans="1:16" s="142" customFormat="1" ht="21" customHeight="1" x14ac:dyDescent="0.25">
      <c r="A100" s="202">
        <v>4</v>
      </c>
      <c r="B100" s="548" t="s">
        <v>338</v>
      </c>
      <c r="C100" s="548"/>
      <c r="D100" s="548"/>
      <c r="E100" s="203" t="s">
        <v>219</v>
      </c>
      <c r="F100" s="143"/>
      <c r="G100" s="85"/>
      <c r="H100" s="85"/>
      <c r="I100" s="130"/>
    </row>
    <row r="101" spans="1:16" s="142" customFormat="1" ht="21" x14ac:dyDescent="0.25">
      <c r="A101" s="204" t="s">
        <v>324</v>
      </c>
      <c r="B101" s="205" t="s">
        <v>339</v>
      </c>
      <c r="C101" s="206"/>
      <c r="D101" s="207"/>
      <c r="E101" s="239" t="e">
        <f>+E94</f>
        <v>#VALUE!</v>
      </c>
      <c r="F101" s="143"/>
      <c r="G101" s="85"/>
      <c r="H101" s="85"/>
      <c r="I101" s="130"/>
    </row>
    <row r="102" spans="1:16" s="142" customFormat="1" ht="21" x14ac:dyDescent="0.25">
      <c r="A102" s="204" t="s">
        <v>334</v>
      </c>
      <c r="B102" s="205" t="s">
        <v>335</v>
      </c>
      <c r="C102" s="206"/>
      <c r="D102" s="207"/>
      <c r="E102" s="239">
        <f>+E98</f>
        <v>0</v>
      </c>
      <c r="F102" s="143"/>
      <c r="G102" s="85"/>
      <c r="H102" s="85"/>
      <c r="I102" s="130"/>
    </row>
    <row r="103" spans="1:16" s="142" customFormat="1" ht="21" x14ac:dyDescent="0.25">
      <c r="A103" s="209"/>
      <c r="B103" s="210"/>
      <c r="C103" s="210"/>
      <c r="D103" s="211" t="s">
        <v>259</v>
      </c>
      <c r="E103" s="240" t="e">
        <f>SUM(E101:E102)</f>
        <v>#VALUE!</v>
      </c>
      <c r="F103" s="143"/>
      <c r="G103" s="85"/>
      <c r="H103" s="85"/>
      <c r="I103" s="130"/>
    </row>
    <row r="104" spans="1:16" s="142" customFormat="1" ht="25.5" customHeight="1" x14ac:dyDescent="0.25">
      <c r="A104" s="529" t="s">
        <v>340</v>
      </c>
      <c r="B104" s="529"/>
      <c r="C104" s="529"/>
      <c r="D104" s="529"/>
      <c r="E104" s="139" t="e">
        <f>SUM(E103:E103)</f>
        <v>#VALUE!</v>
      </c>
      <c r="F104" s="143"/>
      <c r="G104" s="85"/>
      <c r="H104" s="85"/>
      <c r="I104" s="141"/>
      <c r="K104" s="132"/>
      <c r="L104" s="132"/>
    </row>
    <row r="105" spans="1:16" s="85" customFormat="1" ht="21" x14ac:dyDescent="0.25">
      <c r="A105" s="522" t="s">
        <v>341</v>
      </c>
      <c r="B105" s="522"/>
      <c r="C105" s="522"/>
      <c r="D105" s="522"/>
      <c r="E105" s="123"/>
      <c r="F105" s="143"/>
      <c r="I105" s="130"/>
    </row>
    <row r="106" spans="1:16" s="85" customFormat="1" ht="21" customHeight="1" x14ac:dyDescent="0.25">
      <c r="A106" s="125">
        <v>5</v>
      </c>
      <c r="B106" s="523" t="s">
        <v>342</v>
      </c>
      <c r="C106" s="523"/>
      <c r="D106" s="148" t="s">
        <v>326</v>
      </c>
      <c r="E106" s="109" t="s">
        <v>219</v>
      </c>
      <c r="F106" s="143"/>
      <c r="I106" s="130"/>
    </row>
    <row r="107" spans="1:16" s="85" customFormat="1" ht="25.5" customHeight="1" x14ac:dyDescent="0.25">
      <c r="A107" s="178" t="s">
        <v>188</v>
      </c>
      <c r="B107" s="241" t="s">
        <v>130</v>
      </c>
      <c r="C107" s="559" t="s">
        <v>343</v>
      </c>
      <c r="D107" s="559"/>
      <c r="E107" s="128" t="e">
        <f>'Unifomes Posto'!J24</f>
        <v>#VALUE!</v>
      </c>
      <c r="F107" s="143"/>
      <c r="G107" s="142"/>
      <c r="H107" s="142"/>
      <c r="I107" s="155" t="s">
        <v>344</v>
      </c>
      <c r="L107" s="114"/>
      <c r="O107" s="560"/>
    </row>
    <row r="108" spans="1:16" s="85" customFormat="1" ht="21.75" customHeight="1" x14ac:dyDescent="0.25">
      <c r="A108" s="178" t="s">
        <v>191</v>
      </c>
      <c r="B108" s="137" t="s">
        <v>345</v>
      </c>
      <c r="C108" s="561" t="s">
        <v>346</v>
      </c>
      <c r="D108" s="561"/>
      <c r="E108" s="128" t="e">
        <f>'Materiais e ferramentas'!H67</f>
        <v>#VALUE!</v>
      </c>
      <c r="F108" s="143"/>
      <c r="G108" s="142"/>
      <c r="H108" s="142"/>
      <c r="I108" s="155" t="s">
        <v>344</v>
      </c>
      <c r="J108" s="242"/>
      <c r="O108" s="560"/>
    </row>
    <row r="109" spans="1:16" s="85" customFormat="1" ht="21" x14ac:dyDescent="0.25">
      <c r="A109" s="178" t="s">
        <v>195</v>
      </c>
      <c r="B109" s="243" t="s">
        <v>347</v>
      </c>
      <c r="C109" s="559" t="s">
        <v>348</v>
      </c>
      <c r="D109" s="559"/>
      <c r="E109" s="128" t="e">
        <f>Equipamentos!I16</f>
        <v>#VALUE!</v>
      </c>
      <c r="F109" s="143"/>
      <c r="I109" s="155" t="s">
        <v>344</v>
      </c>
      <c r="L109" s="175"/>
      <c r="N109" s="176"/>
      <c r="O109" s="560"/>
      <c r="P109" s="177"/>
    </row>
    <row r="110" spans="1:16" s="85" customFormat="1" ht="18.75" customHeight="1" x14ac:dyDescent="0.25">
      <c r="A110" s="178" t="s">
        <v>199</v>
      </c>
      <c r="B110" s="241" t="s">
        <v>386</v>
      </c>
      <c r="C110" s="561"/>
      <c r="D110" s="561"/>
      <c r="E110" s="128" t="e">
        <f>'EPI por posto'!J21</f>
        <v>#VALUE!</v>
      </c>
      <c r="F110" s="143"/>
      <c r="I110" s="155" t="s">
        <v>344</v>
      </c>
      <c r="L110" s="175"/>
      <c r="N110" s="176"/>
      <c r="O110" s="560"/>
      <c r="P110" s="177"/>
    </row>
    <row r="111" spans="1:16" s="142" customFormat="1" ht="21" customHeight="1" x14ac:dyDescent="0.25">
      <c r="A111" s="529" t="s">
        <v>349</v>
      </c>
      <c r="B111" s="529"/>
      <c r="C111" s="529"/>
      <c r="D111" s="529"/>
      <c r="E111" s="191" t="e">
        <f>SUM(E107:E110)</f>
        <v>#VALUE!</v>
      </c>
      <c r="F111" s="143"/>
      <c r="G111" s="85"/>
      <c r="H111" s="85"/>
      <c r="I111" s="130"/>
      <c r="L111" s="175"/>
      <c r="N111" s="244"/>
      <c r="P111" s="177"/>
    </row>
    <row r="112" spans="1:16" s="85" customFormat="1" ht="22.5" customHeight="1" x14ac:dyDescent="0.25">
      <c r="A112" s="554" t="s">
        <v>350</v>
      </c>
      <c r="B112" s="554"/>
      <c r="C112" s="554"/>
      <c r="D112" s="164" t="s">
        <v>273</v>
      </c>
      <c r="E112" s="227">
        <f>E35</f>
        <v>1320</v>
      </c>
      <c r="F112" s="143"/>
      <c r="I112" s="130"/>
    </row>
    <row r="113" spans="1:12" s="85" customFormat="1" ht="22.5" customHeight="1" x14ac:dyDescent="0.25">
      <c r="A113" s="554"/>
      <c r="B113" s="554"/>
      <c r="C113" s="554"/>
      <c r="D113" s="164" t="s">
        <v>320</v>
      </c>
      <c r="E113" s="227" t="e">
        <f>E71</f>
        <v>#VALUE!</v>
      </c>
      <c r="F113" s="143"/>
      <c r="I113" s="130"/>
    </row>
    <row r="114" spans="1:12" s="85" customFormat="1" ht="22.5" customHeight="1" x14ac:dyDescent="0.25">
      <c r="A114" s="554"/>
      <c r="B114" s="554"/>
      <c r="C114" s="554"/>
      <c r="D114" s="164" t="s">
        <v>321</v>
      </c>
      <c r="E114" s="227">
        <f>E80</f>
        <v>82.25</v>
      </c>
      <c r="F114" s="143"/>
      <c r="I114" s="130"/>
    </row>
    <row r="115" spans="1:12" s="85" customFormat="1" ht="22.5" customHeight="1" x14ac:dyDescent="0.25">
      <c r="A115" s="554"/>
      <c r="B115" s="554"/>
      <c r="C115" s="554"/>
      <c r="D115" s="164" t="s">
        <v>351</v>
      </c>
      <c r="E115" s="227" t="e">
        <f>E104</f>
        <v>#VALUE!</v>
      </c>
      <c r="F115" s="143"/>
      <c r="I115" s="130"/>
    </row>
    <row r="116" spans="1:12" s="85" customFormat="1" ht="22.5" customHeight="1" x14ac:dyDescent="0.25">
      <c r="A116" s="554"/>
      <c r="B116" s="554"/>
      <c r="C116" s="554"/>
      <c r="D116" s="164" t="s">
        <v>352</v>
      </c>
      <c r="E116" s="227" t="e">
        <f>E111</f>
        <v>#VALUE!</v>
      </c>
      <c r="F116" s="143"/>
      <c r="I116" s="130"/>
    </row>
    <row r="117" spans="1:12" s="85" customFormat="1" ht="22.5" customHeight="1" x14ac:dyDescent="0.25">
      <c r="A117" s="554"/>
      <c r="B117" s="554"/>
      <c r="C117" s="554"/>
      <c r="D117" s="228" t="s">
        <v>306</v>
      </c>
      <c r="E117" s="227" t="e">
        <f>SUM(E112:E116)</f>
        <v>#VALUE!</v>
      </c>
      <c r="F117" s="143"/>
      <c r="I117" s="130"/>
    </row>
    <row r="118" spans="1:12" s="85" customFormat="1" ht="21" x14ac:dyDescent="0.25">
      <c r="A118" s="522" t="s">
        <v>353</v>
      </c>
      <c r="B118" s="522"/>
      <c r="C118" s="522" t="s">
        <v>387</v>
      </c>
      <c r="D118" s="522" t="s">
        <v>388</v>
      </c>
      <c r="E118" s="123"/>
      <c r="F118" s="143"/>
      <c r="I118" s="130"/>
    </row>
    <row r="119" spans="1:12" s="85" customFormat="1" ht="21" customHeight="1" x14ac:dyDescent="0.25">
      <c r="A119" s="125">
        <v>6</v>
      </c>
      <c r="B119" s="523" t="s">
        <v>354</v>
      </c>
      <c r="C119" s="523"/>
      <c r="D119" s="148" t="s">
        <v>237</v>
      </c>
      <c r="E119" s="109" t="s">
        <v>219</v>
      </c>
      <c r="F119" s="143"/>
      <c r="I119" s="130"/>
    </row>
    <row r="120" spans="1:12" s="85" customFormat="1" ht="21" x14ac:dyDescent="0.25">
      <c r="A120" s="245" t="s">
        <v>188</v>
      </c>
      <c r="B120" s="241" t="s">
        <v>355</v>
      </c>
      <c r="C120" s="565">
        <v>0.03</v>
      </c>
      <c r="D120" s="565"/>
      <c r="E120" s="139" t="e">
        <f>TRUNC(+E117*C120,2)</f>
        <v>#VALUE!</v>
      </c>
      <c r="F120" s="143"/>
      <c r="I120" s="130" t="s">
        <v>245</v>
      </c>
    </row>
    <row r="121" spans="1:12" s="85" customFormat="1" ht="21" x14ac:dyDescent="0.25">
      <c r="A121" s="245" t="s">
        <v>191</v>
      </c>
      <c r="B121" s="241" t="s">
        <v>356</v>
      </c>
      <c r="C121" s="566">
        <v>0.05</v>
      </c>
      <c r="D121" s="566"/>
      <c r="E121" s="128" t="e">
        <f>TRUNC(C121*(+E117+E120),2)</f>
        <v>#VALUE!</v>
      </c>
      <c r="F121" s="143"/>
      <c r="I121" s="130" t="s">
        <v>245</v>
      </c>
    </row>
    <row r="122" spans="1:12" s="85" customFormat="1" ht="27" customHeight="1" x14ac:dyDescent="0.25">
      <c r="A122" s="246"/>
      <c r="B122" s="247" t="s">
        <v>357</v>
      </c>
      <c r="C122" s="567" t="s">
        <v>358</v>
      </c>
      <c r="D122" s="567"/>
      <c r="E122" s="248" t="e">
        <f>E117+E120+E121</f>
        <v>#VALUE!</v>
      </c>
      <c r="F122" s="143"/>
      <c r="G122" s="142"/>
      <c r="H122" s="142"/>
      <c r="I122" s="130"/>
    </row>
    <row r="123" spans="1:12" s="85" customFormat="1" ht="21" x14ac:dyDescent="0.25">
      <c r="A123" s="249" t="s">
        <v>195</v>
      </c>
      <c r="B123" s="250" t="s">
        <v>359</v>
      </c>
      <c r="C123" s="251">
        <f>(D130*100)</f>
        <v>8.6499999999999986</v>
      </c>
      <c r="D123" s="252">
        <f>+(100-C123)/100</f>
        <v>0.91349999999999998</v>
      </c>
      <c r="E123" s="253" t="e">
        <f>TRUNC(E122/D123,2)</f>
        <v>#VALUE!</v>
      </c>
      <c r="F123" s="143"/>
      <c r="I123" s="130" t="s">
        <v>245</v>
      </c>
    </row>
    <row r="124" spans="1:12" s="85" customFormat="1" ht="21" x14ac:dyDescent="0.25">
      <c r="A124" s="254"/>
      <c r="B124" s="255" t="s">
        <v>360</v>
      </c>
      <c r="C124" s="256"/>
      <c r="D124" s="257"/>
      <c r="E124" s="128"/>
      <c r="F124" s="143"/>
      <c r="I124" s="130"/>
    </row>
    <row r="125" spans="1:12" s="85" customFormat="1" ht="21" x14ac:dyDescent="0.25">
      <c r="A125" s="254"/>
      <c r="B125" s="258" t="s">
        <v>361</v>
      </c>
      <c r="C125" s="259"/>
      <c r="D125" s="201">
        <v>6.4999999999999997E-3</v>
      </c>
      <c r="E125" s="128" t="e">
        <f>TRUNC(+E123*D125,2)</f>
        <v>#VALUE!</v>
      </c>
      <c r="F125" s="143"/>
      <c r="I125" s="130"/>
      <c r="L125" s="146"/>
    </row>
    <row r="126" spans="1:12" s="85" customFormat="1" ht="21" x14ac:dyDescent="0.25">
      <c r="A126" s="254"/>
      <c r="B126" s="258" t="s">
        <v>362</v>
      </c>
      <c r="C126" s="259"/>
      <c r="D126" s="201">
        <v>0.03</v>
      </c>
      <c r="E126" s="128" t="e">
        <f>TRUNC(+E123*D126,2)</f>
        <v>#VALUE!</v>
      </c>
      <c r="F126" s="143"/>
      <c r="I126" s="130"/>
    </row>
    <row r="127" spans="1:12" s="85" customFormat="1" ht="21" x14ac:dyDescent="0.25">
      <c r="A127" s="254"/>
      <c r="B127" s="260" t="s">
        <v>363</v>
      </c>
      <c r="C127" s="261"/>
      <c r="D127" s="128"/>
      <c r="E127" s="128"/>
      <c r="F127" s="143"/>
      <c r="I127" s="130"/>
    </row>
    <row r="128" spans="1:12" s="85" customFormat="1" ht="21" x14ac:dyDescent="0.25">
      <c r="A128" s="254"/>
      <c r="B128" s="260" t="s">
        <v>364</v>
      </c>
      <c r="C128" s="261"/>
      <c r="D128" s="264">
        <v>0</v>
      </c>
      <c r="E128" s="128"/>
      <c r="F128" s="143"/>
      <c r="I128" s="130"/>
    </row>
    <row r="129" spans="1:16" s="85" customFormat="1" ht="21" x14ac:dyDescent="0.25">
      <c r="A129" s="254"/>
      <c r="B129" s="262" t="s">
        <v>365</v>
      </c>
      <c r="C129" s="263"/>
      <c r="D129" s="264">
        <v>0.05</v>
      </c>
      <c r="E129" s="265" t="e">
        <f>TRUNC(+E123*D129,2)</f>
        <v>#VALUE!</v>
      </c>
      <c r="F129" s="143"/>
      <c r="I129" s="130"/>
    </row>
    <row r="130" spans="1:16" s="85" customFormat="1" ht="21" x14ac:dyDescent="0.25">
      <c r="A130" s="243"/>
      <c r="B130" s="266" t="s">
        <v>366</v>
      </c>
      <c r="C130" s="266"/>
      <c r="D130" s="267">
        <f>SUM(D125:D129)</f>
        <v>8.6499999999999994E-2</v>
      </c>
      <c r="E130" s="268" t="e">
        <f>SUM(E125:E129)</f>
        <v>#VALUE!</v>
      </c>
      <c r="F130" s="143"/>
      <c r="G130" s="142"/>
      <c r="H130" s="142"/>
      <c r="I130" s="130"/>
    </row>
    <row r="131" spans="1:16" s="142" customFormat="1" ht="21" customHeight="1" x14ac:dyDescent="0.25">
      <c r="A131" s="568" t="s">
        <v>367</v>
      </c>
      <c r="B131" s="568"/>
      <c r="C131" s="568"/>
      <c r="D131" s="568"/>
      <c r="E131" s="269" t="e">
        <f>E120+E121+E130</f>
        <v>#VALUE!</v>
      </c>
      <c r="F131" s="143"/>
      <c r="I131" s="130"/>
    </row>
    <row r="132" spans="1:16" s="142" customFormat="1" ht="25.5" customHeight="1" x14ac:dyDescent="0.25">
      <c r="A132" s="542" t="s">
        <v>368</v>
      </c>
      <c r="B132" s="542"/>
      <c r="C132" s="542"/>
      <c r="D132" s="542"/>
      <c r="E132" s="139" t="e">
        <f>SUM(E131:E131)</f>
        <v>#VALUE!</v>
      </c>
      <c r="F132" s="161"/>
      <c r="I132" s="141"/>
      <c r="K132" s="132"/>
      <c r="L132" s="132"/>
    </row>
    <row r="133" spans="1:16" s="142" customFormat="1" ht="21" customHeight="1" x14ac:dyDescent="0.25">
      <c r="A133" s="569" t="s">
        <v>369</v>
      </c>
      <c r="B133" s="569"/>
      <c r="C133" s="569"/>
      <c r="D133" s="569"/>
      <c r="E133" s="569"/>
      <c r="F133" s="143"/>
      <c r="G133" s="2"/>
      <c r="H133" s="2"/>
      <c r="I133" s="130"/>
    </row>
    <row r="134" spans="1:16" s="85" customFormat="1" ht="21" customHeight="1" x14ac:dyDescent="0.25">
      <c r="A134" s="569" t="s">
        <v>370</v>
      </c>
      <c r="B134" s="569"/>
      <c r="C134" s="569"/>
      <c r="D134" s="569"/>
      <c r="E134" s="270" t="s">
        <v>219</v>
      </c>
      <c r="F134" s="143"/>
      <c r="G134" s="2"/>
      <c r="H134" s="2"/>
      <c r="I134" s="130"/>
    </row>
    <row r="135" spans="1:16" s="85" customFormat="1" ht="21" customHeight="1" x14ac:dyDescent="0.25">
      <c r="A135" s="245" t="s">
        <v>188</v>
      </c>
      <c r="B135" s="543" t="s">
        <v>371</v>
      </c>
      <c r="C135" s="543"/>
      <c r="D135" s="543"/>
      <c r="E135" s="128">
        <f>E35</f>
        <v>1320</v>
      </c>
      <c r="F135" s="143"/>
      <c r="G135" s="2"/>
      <c r="H135" s="2"/>
      <c r="I135" s="130"/>
      <c r="L135" s="271"/>
    </row>
    <row r="136" spans="1:16" s="85" customFormat="1" ht="21" customHeight="1" x14ac:dyDescent="0.25">
      <c r="A136" s="245" t="s">
        <v>191</v>
      </c>
      <c r="B136" s="543" t="s">
        <v>372</v>
      </c>
      <c r="C136" s="543"/>
      <c r="D136" s="543"/>
      <c r="E136" s="128" t="e">
        <f>+E71</f>
        <v>#VALUE!</v>
      </c>
      <c r="F136" s="143"/>
      <c r="G136" s="2"/>
      <c r="H136" s="2"/>
      <c r="I136" s="130"/>
      <c r="L136" s="271"/>
    </row>
    <row r="137" spans="1:16" s="85" customFormat="1" ht="21" customHeight="1" x14ac:dyDescent="0.25">
      <c r="A137" s="245" t="s">
        <v>195</v>
      </c>
      <c r="B137" s="543" t="s">
        <v>373</v>
      </c>
      <c r="C137" s="543"/>
      <c r="D137" s="543"/>
      <c r="E137" s="128">
        <f>+E80</f>
        <v>82.25</v>
      </c>
      <c r="F137" s="143"/>
      <c r="G137" s="2"/>
      <c r="H137" s="2"/>
      <c r="I137" s="130"/>
      <c r="L137" s="271"/>
    </row>
    <row r="138" spans="1:16" s="85" customFormat="1" ht="21" customHeight="1" x14ac:dyDescent="0.25">
      <c r="A138" s="245" t="s">
        <v>199</v>
      </c>
      <c r="B138" s="543" t="s">
        <v>374</v>
      </c>
      <c r="C138" s="543"/>
      <c r="D138" s="543"/>
      <c r="E138" s="128" t="e">
        <f>+E104</f>
        <v>#VALUE!</v>
      </c>
      <c r="F138" s="143"/>
      <c r="G138" s="2"/>
      <c r="H138" s="2"/>
      <c r="I138" s="130"/>
    </row>
    <row r="139" spans="1:16" s="85" customFormat="1" ht="21" x14ac:dyDescent="0.25">
      <c r="A139" s="245" t="s">
        <v>250</v>
      </c>
      <c r="B139" s="272" t="s">
        <v>375</v>
      </c>
      <c r="C139" s="273"/>
      <c r="D139" s="274"/>
      <c r="E139" s="128" t="e">
        <f>+E111</f>
        <v>#VALUE!</v>
      </c>
      <c r="F139" s="143"/>
      <c r="G139" s="2"/>
      <c r="H139" s="2"/>
      <c r="I139" s="130"/>
    </row>
    <row r="140" spans="1:16" s="85" customFormat="1" ht="21" customHeight="1" x14ac:dyDescent="0.25">
      <c r="A140" s="542" t="s">
        <v>376</v>
      </c>
      <c r="B140" s="542"/>
      <c r="C140" s="542"/>
      <c r="D140" s="275"/>
      <c r="E140" s="191" t="e">
        <f>SUM(E135:E139)</f>
        <v>#VALUE!</v>
      </c>
      <c r="F140" s="143"/>
      <c r="G140" s="2"/>
      <c r="H140" s="2"/>
      <c r="I140" s="130"/>
      <c r="L140" s="150"/>
    </row>
    <row r="141" spans="1:16" s="85" customFormat="1" ht="21" customHeight="1" x14ac:dyDescent="0.25">
      <c r="A141" s="276" t="s">
        <v>253</v>
      </c>
      <c r="B141" s="562" t="s">
        <v>377</v>
      </c>
      <c r="C141" s="562"/>
      <c r="D141" s="562"/>
      <c r="E141" s="265" t="e">
        <f>E132</f>
        <v>#VALUE!</v>
      </c>
      <c r="F141" s="143"/>
      <c r="G141" s="2"/>
      <c r="H141" s="2"/>
      <c r="I141" s="130"/>
      <c r="O141" s="277"/>
      <c r="P141" s="150"/>
    </row>
    <row r="142" spans="1:16" s="142" customFormat="1" ht="23.25" customHeight="1" x14ac:dyDescent="0.25">
      <c r="A142" s="563" t="s">
        <v>378</v>
      </c>
      <c r="B142" s="563"/>
      <c r="C142" s="563"/>
      <c r="D142" s="563"/>
      <c r="E142" s="278" t="e">
        <f>+E140+E141</f>
        <v>#VALUE!</v>
      </c>
      <c r="F142" s="279" t="e">
        <f>SUM(F27:F141)</f>
        <v>#VALUE!</v>
      </c>
      <c r="G142" s="2"/>
      <c r="H142" s="2"/>
      <c r="I142" s="130"/>
      <c r="J142" s="564"/>
      <c r="K142" s="564"/>
      <c r="O142" s="280"/>
      <c r="P142" s="281"/>
    </row>
    <row r="143" spans="1:16" x14ac:dyDescent="0.25">
      <c r="A143" s="86"/>
      <c r="B143" s="282"/>
      <c r="C143" s="282"/>
      <c r="D143" s="158"/>
      <c r="E143" s="132"/>
      <c r="F143" s="85"/>
      <c r="G143" s="2"/>
      <c r="H143" s="2"/>
    </row>
    <row r="144" spans="1:16" x14ac:dyDescent="0.25">
      <c r="A144" s="86"/>
      <c r="B144" s="282"/>
      <c r="C144" s="282"/>
      <c r="D144" s="158"/>
      <c r="E144" s="132"/>
      <c r="F144" s="85"/>
      <c r="G144" s="2"/>
      <c r="H144" s="2"/>
    </row>
    <row r="145" spans="1:8" x14ac:dyDescent="0.25">
      <c r="A145" s="86"/>
      <c r="B145" s="282"/>
      <c r="C145" s="282"/>
      <c r="D145" s="158"/>
      <c r="E145" s="132"/>
      <c r="F145" s="85"/>
      <c r="G145" s="2"/>
      <c r="H145" s="2"/>
    </row>
    <row r="146" spans="1:8" x14ac:dyDescent="0.25">
      <c r="A146" s="86"/>
      <c r="B146" s="282"/>
      <c r="C146" s="282"/>
      <c r="D146" s="158"/>
      <c r="E146" s="132"/>
      <c r="F146" s="85"/>
      <c r="G146" s="2"/>
      <c r="H146" s="2"/>
    </row>
    <row r="147" spans="1:8" x14ac:dyDescent="0.25">
      <c r="A147" s="86"/>
      <c r="B147" s="282"/>
      <c r="C147" s="282"/>
      <c r="D147" s="158"/>
      <c r="E147" s="132"/>
      <c r="F147" s="85"/>
      <c r="G147" s="2"/>
      <c r="H147" s="2"/>
    </row>
    <row r="148" spans="1:8" x14ac:dyDescent="0.25">
      <c r="A148" s="86"/>
      <c r="B148" s="282"/>
      <c r="C148" s="282"/>
      <c r="D148" s="158"/>
      <c r="E148" s="132"/>
      <c r="F148" s="85"/>
      <c r="G148" s="2"/>
      <c r="H148" s="2"/>
    </row>
    <row r="149" spans="1:8" x14ac:dyDescent="0.25">
      <c r="A149" s="86"/>
      <c r="B149" s="282"/>
      <c r="C149" s="282"/>
      <c r="D149" s="158"/>
      <c r="E149" s="132"/>
      <c r="F149" s="85"/>
      <c r="G149" s="2"/>
      <c r="H149" s="2"/>
    </row>
    <row r="150" spans="1:8" x14ac:dyDescent="0.25">
      <c r="A150" s="86"/>
      <c r="B150" s="282"/>
      <c r="C150" s="282"/>
      <c r="D150" s="158"/>
      <c r="E150" s="132"/>
      <c r="F150" s="85"/>
      <c r="G150" s="2"/>
      <c r="H150" s="2"/>
    </row>
    <row r="151" spans="1:8" x14ac:dyDescent="0.25">
      <c r="A151" s="86"/>
      <c r="B151" s="282"/>
      <c r="C151" s="282"/>
      <c r="D151" s="158"/>
      <c r="E151" s="132"/>
      <c r="F151" s="85"/>
      <c r="G151" s="2"/>
      <c r="H151" s="2"/>
    </row>
    <row r="152" spans="1:8" x14ac:dyDescent="0.25">
      <c r="A152" s="86"/>
      <c r="B152" s="282"/>
      <c r="C152" s="282"/>
      <c r="D152" s="158"/>
      <c r="E152" s="132"/>
      <c r="F152" s="85"/>
      <c r="G152" s="2"/>
      <c r="H152" s="2"/>
    </row>
    <row r="153" spans="1:8" x14ac:dyDescent="0.25">
      <c r="A153" s="86"/>
      <c r="B153" s="282"/>
      <c r="C153" s="282"/>
      <c r="D153" s="158"/>
      <c r="E153" s="132"/>
      <c r="F153" s="85"/>
      <c r="G153" s="85"/>
      <c r="H153" s="85"/>
    </row>
    <row r="154" spans="1:8" x14ac:dyDescent="0.25">
      <c r="A154" s="86"/>
      <c r="B154" s="282"/>
      <c r="C154" s="282"/>
      <c r="D154" s="158"/>
      <c r="E154" s="132"/>
      <c r="F154" s="85"/>
      <c r="G154" s="85"/>
      <c r="H154" s="85"/>
    </row>
    <row r="155" spans="1:8" x14ac:dyDescent="0.25">
      <c r="A155" s="86"/>
      <c r="B155" s="282"/>
      <c r="C155" s="282"/>
      <c r="D155" s="158"/>
      <c r="E155" s="132"/>
      <c r="F155" s="85"/>
      <c r="G155" s="85"/>
      <c r="H155" s="85"/>
    </row>
    <row r="156" spans="1:8" x14ac:dyDescent="0.25">
      <c r="A156" s="86"/>
      <c r="B156" s="282"/>
      <c r="C156" s="282"/>
      <c r="D156" s="158"/>
      <c r="E156" s="132"/>
      <c r="F156" s="85"/>
      <c r="G156" s="85"/>
      <c r="H156" s="85"/>
    </row>
    <row r="157" spans="1:8" x14ac:dyDescent="0.25">
      <c r="A157" s="86"/>
      <c r="B157" s="282"/>
      <c r="C157" s="282"/>
      <c r="D157" s="158"/>
      <c r="E157" s="132"/>
      <c r="F157" s="85"/>
      <c r="G157" s="85"/>
      <c r="H157" s="85"/>
    </row>
    <row r="158" spans="1:8" x14ac:dyDescent="0.25">
      <c r="A158" s="86"/>
      <c r="B158" s="282"/>
      <c r="C158" s="282"/>
      <c r="D158" s="158"/>
      <c r="E158" s="132"/>
      <c r="F158" s="85"/>
      <c r="G158" s="85"/>
      <c r="H158" s="85"/>
    </row>
    <row r="159" spans="1:8" x14ac:dyDescent="0.25">
      <c r="A159" s="86"/>
      <c r="B159" s="282"/>
      <c r="C159" s="282"/>
      <c r="D159" s="158"/>
      <c r="E159" s="132"/>
      <c r="F159" s="85"/>
      <c r="G159" s="85"/>
      <c r="H159" s="85"/>
    </row>
    <row r="160" spans="1:8" x14ac:dyDescent="0.25">
      <c r="A160" s="86"/>
      <c r="B160" s="282"/>
      <c r="C160" s="282"/>
      <c r="D160" s="158"/>
      <c r="E160" s="132"/>
      <c r="F160" s="85"/>
      <c r="G160" s="85"/>
      <c r="H160" s="85"/>
    </row>
    <row r="161" spans="1:8" x14ac:dyDescent="0.25">
      <c r="A161" s="86"/>
      <c r="B161" s="282"/>
      <c r="C161" s="282"/>
      <c r="D161" s="158"/>
      <c r="E161" s="132"/>
      <c r="F161" s="85"/>
      <c r="G161" s="85"/>
      <c r="H161" s="85"/>
    </row>
    <row r="162" spans="1:8" x14ac:dyDescent="0.25">
      <c r="A162" s="86"/>
      <c r="B162" s="282"/>
      <c r="C162" s="282"/>
      <c r="D162" s="158"/>
      <c r="E162" s="132"/>
      <c r="F162" s="85"/>
      <c r="G162" s="85"/>
      <c r="H162" s="85"/>
    </row>
    <row r="163" spans="1:8" x14ac:dyDescent="0.25">
      <c r="A163" s="86"/>
      <c r="B163" s="282"/>
      <c r="C163" s="282"/>
      <c r="D163" s="158"/>
      <c r="E163" s="132"/>
      <c r="F163" s="85"/>
      <c r="G163" s="85"/>
      <c r="H163" s="85"/>
    </row>
    <row r="164" spans="1:8" x14ac:dyDescent="0.25">
      <c r="A164" s="86"/>
      <c r="B164" s="282"/>
      <c r="C164" s="282"/>
      <c r="D164" s="158"/>
      <c r="E164" s="132"/>
      <c r="F164" s="85"/>
      <c r="G164" s="85"/>
      <c r="H164" s="85"/>
    </row>
    <row r="165" spans="1:8" x14ac:dyDescent="0.25">
      <c r="A165" s="86"/>
      <c r="B165" s="282"/>
      <c r="C165" s="282"/>
      <c r="D165" s="158"/>
      <c r="E165" s="132"/>
      <c r="F165" s="85"/>
      <c r="G165" s="85"/>
      <c r="H165" s="85"/>
    </row>
    <row r="166" spans="1:8" x14ac:dyDescent="0.25">
      <c r="A166" s="86"/>
      <c r="B166" s="282"/>
      <c r="C166" s="282"/>
      <c r="D166" s="158"/>
      <c r="E166" s="132"/>
      <c r="F166" s="85"/>
      <c r="G166" s="85"/>
      <c r="H166" s="85"/>
    </row>
    <row r="167" spans="1:8" x14ac:dyDescent="0.25">
      <c r="A167" s="86"/>
      <c r="B167" s="282"/>
      <c r="C167" s="282"/>
      <c r="D167" s="158"/>
      <c r="E167" s="132"/>
      <c r="F167" s="85"/>
      <c r="G167" s="85"/>
      <c r="H167" s="85"/>
    </row>
    <row r="168" spans="1:8" x14ac:dyDescent="0.25">
      <c r="A168" s="86"/>
      <c r="B168" s="282"/>
      <c r="C168" s="282"/>
      <c r="D168" s="158"/>
      <c r="E168" s="132"/>
      <c r="F168" s="85"/>
      <c r="G168" s="85"/>
      <c r="H168" s="85"/>
    </row>
    <row r="169" spans="1:8" x14ac:dyDescent="0.25">
      <c r="A169" s="86"/>
      <c r="B169" s="282"/>
      <c r="C169" s="282"/>
      <c r="D169" s="158"/>
      <c r="E169" s="132"/>
      <c r="F169" s="85"/>
      <c r="G169" s="85"/>
      <c r="H169" s="85"/>
    </row>
    <row r="170" spans="1:8" x14ac:dyDescent="0.25">
      <c r="A170" s="86"/>
      <c r="B170" s="282"/>
      <c r="C170" s="282"/>
      <c r="D170" s="158"/>
      <c r="E170" s="132"/>
      <c r="F170" s="85"/>
      <c r="G170" s="85"/>
      <c r="H170" s="85"/>
    </row>
    <row r="171" spans="1:8" x14ac:dyDescent="0.25">
      <c r="A171" s="86"/>
      <c r="B171" s="282"/>
      <c r="C171" s="282"/>
      <c r="D171" s="158"/>
      <c r="E171" s="132"/>
      <c r="F171" s="85"/>
      <c r="G171" s="85"/>
      <c r="H171" s="85"/>
    </row>
    <row r="172" spans="1:8" x14ac:dyDescent="0.25">
      <c r="A172" s="86"/>
      <c r="B172" s="282"/>
      <c r="C172" s="282"/>
      <c r="D172" s="158"/>
      <c r="E172" s="132"/>
      <c r="F172" s="85"/>
      <c r="G172" s="85"/>
      <c r="H172" s="85"/>
    </row>
    <row r="173" spans="1:8" x14ac:dyDescent="0.25">
      <c r="A173" s="86"/>
      <c r="B173" s="282"/>
      <c r="C173" s="282"/>
      <c r="D173" s="158"/>
      <c r="E173" s="132"/>
      <c r="F173" s="85"/>
      <c r="G173" s="85"/>
      <c r="H173" s="85"/>
    </row>
    <row r="174" spans="1:8" x14ac:dyDescent="0.25">
      <c r="A174" s="86"/>
      <c r="B174" s="282"/>
      <c r="C174" s="282"/>
      <c r="D174" s="158"/>
      <c r="E174" s="132"/>
      <c r="F174" s="85"/>
      <c r="G174" s="85"/>
      <c r="H174" s="85"/>
    </row>
    <row r="175" spans="1:8" x14ac:dyDescent="0.25">
      <c r="A175" s="86"/>
      <c r="B175" s="282"/>
      <c r="C175" s="282"/>
      <c r="D175" s="158"/>
      <c r="E175" s="132"/>
      <c r="F175" s="85"/>
      <c r="G175" s="85"/>
      <c r="H175" s="85"/>
    </row>
    <row r="176" spans="1:8" x14ac:dyDescent="0.25">
      <c r="A176" s="86"/>
      <c r="B176" s="282"/>
      <c r="C176" s="282"/>
      <c r="D176" s="158"/>
      <c r="E176" s="132"/>
      <c r="F176" s="85"/>
      <c r="G176" s="85"/>
      <c r="H176" s="85"/>
    </row>
    <row r="177" spans="1:8" x14ac:dyDescent="0.25">
      <c r="A177" s="86"/>
      <c r="B177" s="282"/>
      <c r="C177" s="282"/>
      <c r="D177" s="158"/>
      <c r="E177" s="132"/>
      <c r="F177" s="85"/>
      <c r="G177" s="85"/>
      <c r="H177" s="85"/>
    </row>
    <row r="178" spans="1:8" x14ac:dyDescent="0.25">
      <c r="A178" s="86"/>
      <c r="B178" s="282"/>
      <c r="C178" s="282"/>
      <c r="D178" s="158"/>
      <c r="E178" s="132"/>
      <c r="F178" s="85"/>
      <c r="G178" s="85"/>
      <c r="H178" s="85"/>
    </row>
    <row r="179" spans="1:8" x14ac:dyDescent="0.25">
      <c r="A179" s="86"/>
      <c r="B179" s="282"/>
      <c r="C179" s="282"/>
      <c r="D179" s="158"/>
      <c r="E179" s="132"/>
      <c r="F179" s="85"/>
      <c r="G179" s="85"/>
      <c r="H179" s="85"/>
    </row>
    <row r="180" spans="1:8" x14ac:dyDescent="0.25">
      <c r="A180" s="86"/>
      <c r="B180" s="282"/>
      <c r="C180" s="282"/>
      <c r="D180" s="158"/>
      <c r="E180" s="132"/>
      <c r="F180" s="85"/>
      <c r="G180" s="85"/>
      <c r="H180" s="85"/>
    </row>
    <row r="181" spans="1:8" x14ac:dyDescent="0.25">
      <c r="A181" s="86"/>
      <c r="B181" s="282"/>
      <c r="C181" s="282"/>
      <c r="D181" s="158"/>
      <c r="E181" s="132"/>
      <c r="F181" s="85"/>
      <c r="G181" s="85"/>
      <c r="H181" s="85"/>
    </row>
    <row r="182" spans="1:8" x14ac:dyDescent="0.25">
      <c r="A182" s="86"/>
      <c r="B182" s="282"/>
      <c r="C182" s="282"/>
      <c r="D182" s="158"/>
      <c r="E182" s="132"/>
      <c r="F182" s="85"/>
      <c r="G182" s="85"/>
      <c r="H182" s="85"/>
    </row>
    <row r="183" spans="1:8" x14ac:dyDescent="0.25">
      <c r="A183" s="86"/>
      <c r="B183" s="282"/>
      <c r="C183" s="282"/>
      <c r="D183" s="158"/>
      <c r="E183" s="132"/>
      <c r="F183" s="85"/>
      <c r="G183" s="85"/>
      <c r="H183" s="85"/>
    </row>
    <row r="184" spans="1:8" x14ac:dyDescent="0.25">
      <c r="A184" s="86"/>
      <c r="B184" s="282"/>
      <c r="C184" s="282"/>
      <c r="D184" s="158"/>
      <c r="E184" s="132"/>
      <c r="F184" s="85"/>
      <c r="G184" s="85"/>
      <c r="H184" s="85"/>
    </row>
    <row r="185" spans="1:8" x14ac:dyDescent="0.25">
      <c r="A185" s="86"/>
      <c r="B185" s="282"/>
      <c r="C185" s="282"/>
      <c r="D185" s="158"/>
      <c r="E185" s="132"/>
      <c r="F185" s="85"/>
      <c r="G185" s="85"/>
      <c r="H185" s="85"/>
    </row>
    <row r="186" spans="1:8" x14ac:dyDescent="0.25">
      <c r="A186" s="86"/>
      <c r="B186" s="282"/>
      <c r="C186" s="282"/>
      <c r="D186" s="158"/>
      <c r="E186" s="132"/>
      <c r="F186" s="85"/>
      <c r="G186" s="85"/>
      <c r="H186" s="85"/>
    </row>
    <row r="187" spans="1:8" x14ac:dyDescent="0.25">
      <c r="A187" s="86"/>
      <c r="B187" s="282"/>
      <c r="C187" s="282"/>
      <c r="D187" s="158"/>
      <c r="E187" s="132"/>
      <c r="F187" s="85"/>
      <c r="G187" s="85"/>
      <c r="H187" s="85"/>
    </row>
    <row r="188" spans="1:8" x14ac:dyDescent="0.25">
      <c r="A188" s="86"/>
      <c r="B188" s="282"/>
      <c r="C188" s="282"/>
      <c r="D188" s="158"/>
      <c r="E188" s="132"/>
      <c r="F188" s="85"/>
      <c r="G188" s="85"/>
      <c r="H188" s="85"/>
    </row>
    <row r="189" spans="1:8" x14ac:dyDescent="0.25">
      <c r="A189" s="86"/>
      <c r="B189" s="282"/>
      <c r="C189" s="282"/>
      <c r="D189" s="158"/>
      <c r="E189" s="132"/>
      <c r="F189" s="85"/>
      <c r="G189" s="85"/>
      <c r="H189" s="85"/>
    </row>
    <row r="190" spans="1:8" x14ac:dyDescent="0.25">
      <c r="A190" s="86"/>
      <c r="B190" s="282"/>
      <c r="C190" s="282"/>
      <c r="D190" s="158"/>
      <c r="E190" s="132"/>
      <c r="F190" s="85"/>
      <c r="G190" s="85"/>
      <c r="H190" s="85"/>
    </row>
    <row r="191" spans="1:8" x14ac:dyDescent="0.25">
      <c r="A191" s="86"/>
      <c r="B191" s="282"/>
      <c r="C191" s="282"/>
      <c r="D191" s="158"/>
      <c r="E191" s="132"/>
      <c r="F191" s="85"/>
      <c r="G191" s="85"/>
      <c r="H191" s="85"/>
    </row>
    <row r="192" spans="1:8" x14ac:dyDescent="0.25">
      <c r="A192" s="86"/>
      <c r="B192" s="282"/>
      <c r="C192" s="282"/>
      <c r="D192" s="158"/>
      <c r="E192" s="132"/>
      <c r="F192" s="85"/>
      <c r="G192" s="85"/>
      <c r="H192" s="85"/>
    </row>
    <row r="193" spans="1:8" x14ac:dyDescent="0.25">
      <c r="A193" s="86"/>
      <c r="B193" s="282"/>
      <c r="C193" s="282"/>
      <c r="D193" s="158"/>
      <c r="E193" s="132"/>
      <c r="F193" s="85"/>
      <c r="G193" s="85"/>
      <c r="H193" s="85"/>
    </row>
    <row r="194" spans="1:8" x14ac:dyDescent="0.25">
      <c r="A194" s="86"/>
      <c r="B194" s="282"/>
      <c r="C194" s="282"/>
      <c r="D194" s="158"/>
      <c r="E194" s="132"/>
      <c r="F194" s="85"/>
      <c r="G194" s="85"/>
      <c r="H194" s="85"/>
    </row>
    <row r="195" spans="1:8" x14ac:dyDescent="0.25">
      <c r="A195" s="86"/>
      <c r="B195" s="282"/>
      <c r="C195" s="282"/>
      <c r="D195" s="158"/>
      <c r="E195" s="132"/>
      <c r="F195" s="85"/>
      <c r="G195" s="85"/>
      <c r="H195" s="85"/>
    </row>
    <row r="196" spans="1:8" x14ac:dyDescent="0.25">
      <c r="A196" s="86"/>
      <c r="B196" s="282"/>
      <c r="C196" s="282"/>
      <c r="D196" s="158"/>
      <c r="E196" s="132"/>
      <c r="F196" s="85"/>
      <c r="G196" s="85"/>
      <c r="H196" s="85"/>
    </row>
    <row r="197" spans="1:8" x14ac:dyDescent="0.25">
      <c r="A197" s="86"/>
      <c r="B197" s="282"/>
      <c r="C197" s="282"/>
      <c r="D197" s="158"/>
      <c r="E197" s="132"/>
      <c r="F197" s="85"/>
      <c r="G197" s="85"/>
      <c r="H197" s="85"/>
    </row>
    <row r="198" spans="1:8" x14ac:dyDescent="0.25">
      <c r="A198" s="86"/>
      <c r="B198" s="282"/>
      <c r="C198" s="282"/>
      <c r="D198" s="158"/>
      <c r="E198" s="132"/>
      <c r="F198" s="85"/>
      <c r="G198" s="85"/>
      <c r="H198" s="85"/>
    </row>
    <row r="199" spans="1:8" x14ac:dyDescent="0.25">
      <c r="A199" s="86"/>
      <c r="B199" s="282"/>
      <c r="C199" s="282"/>
      <c r="D199" s="158"/>
      <c r="E199" s="132"/>
      <c r="F199" s="85"/>
      <c r="G199" s="85"/>
      <c r="H199" s="85"/>
    </row>
    <row r="200" spans="1:8" x14ac:dyDescent="0.25">
      <c r="A200" s="86"/>
      <c r="B200" s="282"/>
      <c r="C200" s="282"/>
      <c r="D200" s="158"/>
      <c r="E200" s="132"/>
      <c r="F200" s="85"/>
      <c r="G200" s="85"/>
      <c r="H200" s="85"/>
    </row>
    <row r="201" spans="1:8" x14ac:dyDescent="0.25">
      <c r="A201" s="86"/>
      <c r="B201" s="282"/>
      <c r="C201" s="282"/>
      <c r="D201" s="158"/>
      <c r="E201" s="132"/>
      <c r="F201" s="85"/>
      <c r="G201" s="85"/>
      <c r="H201" s="85"/>
    </row>
    <row r="202" spans="1:8" x14ac:dyDescent="0.25">
      <c r="A202" s="86"/>
      <c r="B202" s="282"/>
      <c r="C202" s="282"/>
      <c r="D202" s="158"/>
      <c r="E202" s="132"/>
      <c r="F202" s="85"/>
      <c r="G202" s="85"/>
      <c r="H202" s="85"/>
    </row>
    <row r="203" spans="1:8" x14ac:dyDescent="0.25">
      <c r="A203" s="86"/>
      <c r="B203" s="282"/>
      <c r="C203" s="282"/>
      <c r="D203" s="158"/>
      <c r="E203" s="132"/>
      <c r="F203" s="85"/>
      <c r="G203" s="85"/>
      <c r="H203" s="85"/>
    </row>
    <row r="204" spans="1:8" x14ac:dyDescent="0.25">
      <c r="A204" s="86"/>
      <c r="B204" s="282"/>
      <c r="C204" s="282"/>
      <c r="D204" s="158"/>
      <c r="E204" s="132"/>
      <c r="F204" s="85"/>
      <c r="G204" s="85"/>
      <c r="H204" s="85"/>
    </row>
    <row r="205" spans="1:8" x14ac:dyDescent="0.25">
      <c r="A205" s="86"/>
      <c r="B205" s="282"/>
      <c r="C205" s="282"/>
      <c r="D205" s="158"/>
      <c r="E205" s="132"/>
      <c r="F205" s="85"/>
      <c r="G205" s="85"/>
      <c r="H205" s="85"/>
    </row>
    <row r="206" spans="1:8" x14ac:dyDescent="0.25">
      <c r="A206" s="86"/>
      <c r="B206" s="282"/>
      <c r="C206" s="282"/>
      <c r="D206" s="158"/>
      <c r="E206" s="132"/>
      <c r="F206" s="85"/>
      <c r="G206" s="85"/>
      <c r="H206" s="85"/>
    </row>
    <row r="207" spans="1:8" x14ac:dyDescent="0.25">
      <c r="A207" s="86"/>
      <c r="B207" s="282"/>
      <c r="C207" s="282"/>
      <c r="D207" s="158"/>
      <c r="E207" s="132"/>
      <c r="F207" s="85"/>
      <c r="G207" s="85"/>
      <c r="H207" s="85"/>
    </row>
    <row r="208" spans="1:8" x14ac:dyDescent="0.25">
      <c r="A208" s="86"/>
      <c r="B208" s="282"/>
      <c r="C208" s="282"/>
      <c r="D208" s="158"/>
      <c r="E208" s="132"/>
      <c r="F208" s="85"/>
      <c r="G208" s="85"/>
      <c r="H208" s="85"/>
    </row>
    <row r="209" spans="1:8" x14ac:dyDescent="0.25">
      <c r="A209" s="86"/>
      <c r="B209" s="282"/>
      <c r="C209" s="282"/>
      <c r="D209" s="158"/>
      <c r="E209" s="132"/>
      <c r="F209" s="85"/>
      <c r="G209" s="85"/>
      <c r="H209" s="85"/>
    </row>
    <row r="210" spans="1:8" x14ac:dyDescent="0.25">
      <c r="A210" s="86"/>
      <c r="B210" s="282"/>
      <c r="C210" s="282"/>
      <c r="D210" s="158"/>
      <c r="E210" s="132"/>
      <c r="F210" s="85"/>
      <c r="G210" s="85"/>
      <c r="H210" s="85"/>
    </row>
    <row r="211" spans="1:8" x14ac:dyDescent="0.25">
      <c r="A211" s="86"/>
      <c r="B211" s="282"/>
      <c r="C211" s="282"/>
      <c r="D211" s="158"/>
      <c r="E211" s="132"/>
      <c r="F211" s="85"/>
      <c r="G211" s="85"/>
      <c r="H211" s="85"/>
    </row>
    <row r="212" spans="1:8" x14ac:dyDescent="0.25">
      <c r="A212" s="86"/>
      <c r="B212" s="282"/>
      <c r="C212" s="282"/>
      <c r="D212" s="158"/>
      <c r="E212" s="132"/>
      <c r="F212" s="85"/>
      <c r="G212" s="85"/>
      <c r="H212" s="85"/>
    </row>
    <row r="213" spans="1:8" x14ac:dyDescent="0.25">
      <c r="A213" s="86"/>
      <c r="B213" s="282"/>
      <c r="C213" s="282"/>
      <c r="D213" s="158"/>
      <c r="E213" s="132"/>
      <c r="F213" s="85"/>
      <c r="G213" s="85"/>
      <c r="H213" s="85"/>
    </row>
    <row r="214" spans="1:8" x14ac:dyDescent="0.25">
      <c r="A214" s="86"/>
      <c r="B214" s="282"/>
      <c r="C214" s="282"/>
      <c r="D214" s="158"/>
      <c r="E214" s="132"/>
      <c r="F214" s="85"/>
      <c r="G214" s="85"/>
      <c r="H214" s="85"/>
    </row>
    <row r="215" spans="1:8" x14ac:dyDescent="0.25">
      <c r="A215" s="86"/>
      <c r="B215" s="282"/>
      <c r="C215" s="282"/>
      <c r="D215" s="158"/>
      <c r="E215" s="132"/>
      <c r="F215" s="85"/>
      <c r="G215" s="85"/>
      <c r="H215" s="85"/>
    </row>
    <row r="216" spans="1:8" x14ac:dyDescent="0.25">
      <c r="A216" s="86"/>
      <c r="B216" s="282"/>
      <c r="C216" s="282"/>
      <c r="D216" s="158"/>
      <c r="E216" s="132"/>
      <c r="F216" s="85"/>
      <c r="G216" s="85"/>
      <c r="H216" s="85"/>
    </row>
    <row r="217" spans="1:8" x14ac:dyDescent="0.25">
      <c r="A217" s="86"/>
      <c r="B217" s="282"/>
      <c r="C217" s="282"/>
      <c r="D217" s="158"/>
      <c r="E217" s="132"/>
      <c r="F217" s="85"/>
      <c r="G217" s="85"/>
      <c r="H217" s="85"/>
    </row>
    <row r="218" spans="1:8" x14ac:dyDescent="0.25">
      <c r="A218" s="86"/>
      <c r="B218" s="282"/>
      <c r="C218" s="282"/>
      <c r="D218" s="158"/>
      <c r="E218" s="132"/>
      <c r="F218" s="85"/>
      <c r="G218" s="85"/>
      <c r="H218" s="85"/>
    </row>
    <row r="219" spans="1:8" x14ac:dyDescent="0.25">
      <c r="A219" s="86"/>
      <c r="B219" s="282"/>
      <c r="C219" s="282"/>
      <c r="D219" s="158"/>
      <c r="E219" s="132"/>
      <c r="F219" s="85"/>
      <c r="G219" s="85"/>
      <c r="H219" s="85"/>
    </row>
    <row r="220" spans="1:8" x14ac:dyDescent="0.25">
      <c r="A220" s="86"/>
      <c r="B220" s="282"/>
      <c r="C220" s="282"/>
      <c r="D220" s="158"/>
      <c r="E220" s="132"/>
      <c r="F220" s="85"/>
      <c r="G220" s="85"/>
      <c r="H220" s="85"/>
    </row>
    <row r="221" spans="1:8" x14ac:dyDescent="0.25">
      <c r="A221" s="86"/>
      <c r="B221" s="282"/>
      <c r="C221" s="282"/>
      <c r="D221" s="158"/>
      <c r="E221" s="132"/>
      <c r="F221" s="85"/>
      <c r="G221" s="85"/>
      <c r="H221" s="85"/>
    </row>
    <row r="222" spans="1:8" x14ac:dyDescent="0.25">
      <c r="A222" s="86"/>
      <c r="B222" s="282"/>
      <c r="C222" s="282"/>
      <c r="D222" s="158"/>
      <c r="E222" s="132"/>
      <c r="F222" s="85"/>
      <c r="G222" s="85"/>
      <c r="H222" s="85"/>
    </row>
    <row r="223" spans="1:8" x14ac:dyDescent="0.25">
      <c r="A223" s="86"/>
      <c r="B223" s="282"/>
      <c r="C223" s="282"/>
      <c r="D223" s="158"/>
      <c r="E223" s="132"/>
      <c r="F223" s="85"/>
      <c r="G223" s="85"/>
      <c r="H223" s="85"/>
    </row>
    <row r="224" spans="1:8" x14ac:dyDescent="0.25">
      <c r="A224" s="86"/>
      <c r="B224" s="282"/>
      <c r="C224" s="282"/>
      <c r="D224" s="158"/>
      <c r="E224" s="132"/>
      <c r="F224" s="85"/>
      <c r="G224" s="85"/>
      <c r="H224" s="85"/>
    </row>
    <row r="225" spans="1:8" x14ac:dyDescent="0.25">
      <c r="A225" s="86"/>
      <c r="B225" s="282"/>
      <c r="C225" s="282"/>
      <c r="D225" s="158"/>
      <c r="E225" s="132"/>
      <c r="F225" s="85"/>
      <c r="G225" s="85"/>
      <c r="H225" s="85"/>
    </row>
    <row r="226" spans="1:8" x14ac:dyDescent="0.25">
      <c r="A226" s="86"/>
      <c r="B226" s="282"/>
      <c r="C226" s="282"/>
      <c r="D226" s="158"/>
      <c r="E226" s="132"/>
      <c r="F226" s="85"/>
      <c r="G226" s="85"/>
      <c r="H226" s="85"/>
    </row>
    <row r="227" spans="1:8" x14ac:dyDescent="0.25">
      <c r="A227" s="86"/>
      <c r="B227" s="282"/>
      <c r="C227" s="282"/>
      <c r="D227" s="158"/>
      <c r="E227" s="132"/>
      <c r="F227" s="85"/>
      <c r="G227" s="85"/>
      <c r="H227" s="85"/>
    </row>
    <row r="228" spans="1:8" x14ac:dyDescent="0.25">
      <c r="A228" s="86"/>
      <c r="B228" s="282"/>
      <c r="C228" s="282"/>
      <c r="D228" s="158"/>
      <c r="E228" s="132"/>
      <c r="F228" s="85"/>
      <c r="G228" s="85"/>
      <c r="H228" s="85"/>
    </row>
    <row r="229" spans="1:8" x14ac:dyDescent="0.25">
      <c r="A229" s="86"/>
      <c r="B229" s="282"/>
      <c r="C229" s="282"/>
      <c r="D229" s="158"/>
      <c r="E229" s="132"/>
      <c r="F229" s="85"/>
      <c r="G229" s="85"/>
      <c r="H229" s="85"/>
    </row>
    <row r="230" spans="1:8" x14ac:dyDescent="0.25">
      <c r="A230" s="86"/>
      <c r="B230" s="282"/>
      <c r="C230" s="282"/>
      <c r="D230" s="158"/>
      <c r="E230" s="132"/>
      <c r="F230" s="85"/>
      <c r="G230" s="85"/>
      <c r="H230" s="85"/>
    </row>
    <row r="231" spans="1:8" x14ac:dyDescent="0.25">
      <c r="A231" s="86"/>
      <c r="B231" s="282"/>
      <c r="C231" s="282"/>
      <c r="D231" s="158"/>
      <c r="E231" s="132"/>
      <c r="F231" s="85"/>
      <c r="G231" s="85"/>
      <c r="H231" s="85"/>
    </row>
    <row r="232" spans="1:8" x14ac:dyDescent="0.25">
      <c r="A232" s="86"/>
      <c r="B232" s="282"/>
      <c r="C232" s="282"/>
      <c r="D232" s="158"/>
      <c r="E232" s="132"/>
      <c r="F232" s="85"/>
      <c r="G232" s="85"/>
      <c r="H232" s="85"/>
    </row>
    <row r="233" spans="1:8" x14ac:dyDescent="0.25">
      <c r="A233" s="86"/>
      <c r="B233" s="282"/>
      <c r="C233" s="282"/>
      <c r="D233" s="158"/>
      <c r="E233" s="132"/>
      <c r="F233" s="85"/>
      <c r="G233" s="85"/>
      <c r="H233" s="85"/>
    </row>
    <row r="234" spans="1:8" x14ac:dyDescent="0.25">
      <c r="A234" s="86"/>
      <c r="B234" s="282"/>
      <c r="C234" s="282"/>
      <c r="D234" s="158"/>
      <c r="E234" s="132"/>
      <c r="F234" s="85"/>
      <c r="G234" s="85"/>
      <c r="H234" s="85"/>
    </row>
    <row r="235" spans="1:8" x14ac:dyDescent="0.25">
      <c r="A235" s="86"/>
      <c r="B235" s="282"/>
      <c r="C235" s="282"/>
      <c r="D235" s="158"/>
      <c r="E235" s="132"/>
      <c r="F235" s="85"/>
      <c r="G235" s="85"/>
      <c r="H235" s="85"/>
    </row>
    <row r="236" spans="1:8" x14ac:dyDescent="0.25">
      <c r="A236" s="86"/>
      <c r="B236" s="282"/>
      <c r="C236" s="282"/>
      <c r="D236" s="158"/>
      <c r="E236" s="132"/>
      <c r="F236" s="85"/>
      <c r="G236" s="85"/>
      <c r="H236" s="85"/>
    </row>
    <row r="237" spans="1:8" x14ac:dyDescent="0.25">
      <c r="A237" s="86"/>
      <c r="B237" s="282"/>
      <c r="C237" s="282"/>
      <c r="D237" s="158"/>
      <c r="E237" s="132"/>
      <c r="F237" s="85"/>
      <c r="G237" s="85"/>
      <c r="H237" s="85"/>
    </row>
    <row r="238" spans="1:8" x14ac:dyDescent="0.25">
      <c r="A238" s="86"/>
      <c r="B238" s="282"/>
      <c r="C238" s="282"/>
      <c r="D238" s="158"/>
      <c r="E238" s="132"/>
      <c r="F238" s="85"/>
      <c r="G238" s="85"/>
      <c r="H238" s="85"/>
    </row>
    <row r="239" spans="1:8" x14ac:dyDescent="0.25">
      <c r="A239" s="86"/>
      <c r="B239" s="282"/>
      <c r="C239" s="282"/>
      <c r="D239" s="158"/>
      <c r="E239" s="132"/>
      <c r="F239" s="85"/>
      <c r="G239" s="85"/>
      <c r="H239" s="85"/>
    </row>
    <row r="240" spans="1:8" x14ac:dyDescent="0.25">
      <c r="A240" s="86"/>
      <c r="B240" s="282"/>
      <c r="C240" s="282"/>
      <c r="D240" s="158"/>
      <c r="E240" s="132"/>
      <c r="F240" s="85"/>
      <c r="G240" s="85"/>
      <c r="H240" s="85"/>
    </row>
    <row r="241" spans="1:8" x14ac:dyDescent="0.25">
      <c r="A241" s="86"/>
      <c r="B241" s="282"/>
      <c r="C241" s="282"/>
      <c r="D241" s="158"/>
      <c r="E241" s="132"/>
      <c r="F241" s="85"/>
      <c r="G241" s="85"/>
      <c r="H241" s="85"/>
    </row>
    <row r="242" spans="1:8" x14ac:dyDescent="0.25">
      <c r="A242" s="86"/>
      <c r="B242" s="282"/>
      <c r="C242" s="282"/>
      <c r="D242" s="158"/>
      <c r="E242" s="132"/>
      <c r="F242" s="85"/>
      <c r="G242" s="85"/>
      <c r="H242" s="85"/>
    </row>
    <row r="243" spans="1:8" x14ac:dyDescent="0.25">
      <c r="A243" s="86"/>
      <c r="B243" s="282"/>
      <c r="C243" s="282"/>
      <c r="D243" s="158"/>
      <c r="E243" s="132"/>
      <c r="F243" s="85"/>
      <c r="G243" s="85"/>
      <c r="H243" s="85"/>
    </row>
    <row r="244" spans="1:8" x14ac:dyDescent="0.25">
      <c r="A244" s="86"/>
      <c r="B244" s="282"/>
      <c r="C244" s="282"/>
      <c r="D244" s="158"/>
      <c r="E244" s="132"/>
      <c r="F244" s="85"/>
      <c r="G244" s="85"/>
      <c r="H244" s="85"/>
    </row>
    <row r="245" spans="1:8" x14ac:dyDescent="0.25">
      <c r="A245" s="86"/>
      <c r="B245" s="282"/>
      <c r="C245" s="282"/>
      <c r="D245" s="158"/>
      <c r="E245" s="132"/>
      <c r="F245" s="85"/>
      <c r="G245" s="85"/>
      <c r="H245" s="85"/>
    </row>
    <row r="246" spans="1:8" x14ac:dyDescent="0.25">
      <c r="A246" s="86"/>
      <c r="B246" s="282"/>
      <c r="C246" s="282"/>
      <c r="D246" s="158"/>
      <c r="E246" s="132"/>
      <c r="F246" s="85"/>
      <c r="G246" s="85"/>
      <c r="H246" s="85"/>
    </row>
    <row r="247" spans="1:8" x14ac:dyDescent="0.25">
      <c r="A247" s="86"/>
      <c r="B247" s="282"/>
      <c r="C247" s="282"/>
      <c r="D247" s="158"/>
      <c r="E247" s="132"/>
      <c r="F247" s="85"/>
      <c r="G247" s="85"/>
      <c r="H247" s="85"/>
    </row>
    <row r="248" spans="1:8" x14ac:dyDescent="0.25">
      <c r="A248" s="86"/>
      <c r="B248" s="282"/>
      <c r="C248" s="282"/>
      <c r="D248" s="158"/>
      <c r="E248" s="132"/>
      <c r="F248" s="85"/>
      <c r="G248" s="85"/>
      <c r="H248" s="85"/>
    </row>
    <row r="249" spans="1:8" x14ac:dyDescent="0.25">
      <c r="A249" s="86"/>
      <c r="B249" s="282"/>
      <c r="C249" s="282"/>
      <c r="D249" s="158"/>
      <c r="E249" s="132"/>
      <c r="F249" s="85"/>
      <c r="G249" s="85"/>
      <c r="H249" s="85"/>
    </row>
    <row r="250" spans="1:8" x14ac:dyDescent="0.25">
      <c r="A250" s="86"/>
      <c r="B250" s="282"/>
      <c r="C250" s="282"/>
      <c r="D250" s="158"/>
      <c r="E250" s="132"/>
      <c r="F250" s="85"/>
      <c r="G250" s="85"/>
      <c r="H250" s="85"/>
    </row>
    <row r="251" spans="1:8" x14ac:dyDescent="0.25">
      <c r="A251" s="86"/>
      <c r="B251" s="282"/>
      <c r="C251" s="282"/>
      <c r="D251" s="158"/>
      <c r="E251" s="132"/>
      <c r="F251" s="85"/>
      <c r="G251" s="85"/>
      <c r="H251" s="85"/>
    </row>
    <row r="252" spans="1:8" x14ac:dyDescent="0.25">
      <c r="A252" s="86"/>
      <c r="B252" s="282"/>
      <c r="C252" s="282"/>
      <c r="D252" s="158"/>
      <c r="E252" s="132"/>
      <c r="F252" s="85"/>
      <c r="G252" s="85"/>
      <c r="H252" s="85"/>
    </row>
    <row r="253" spans="1:8" x14ac:dyDescent="0.25">
      <c r="A253" s="86"/>
      <c r="B253" s="282"/>
      <c r="C253" s="282"/>
      <c r="D253" s="158"/>
      <c r="E253" s="132"/>
      <c r="F253" s="85"/>
      <c r="G253" s="85"/>
      <c r="H253" s="85"/>
    </row>
    <row r="254" spans="1:8" x14ac:dyDescent="0.25">
      <c r="A254" s="86"/>
      <c r="B254" s="282"/>
      <c r="C254" s="282"/>
      <c r="D254" s="158"/>
      <c r="E254" s="132"/>
      <c r="F254" s="85"/>
      <c r="G254" s="85"/>
      <c r="H254" s="85"/>
    </row>
    <row r="255" spans="1:8" x14ac:dyDescent="0.25">
      <c r="A255" s="86"/>
      <c r="B255" s="282"/>
      <c r="C255" s="282"/>
      <c r="D255" s="158"/>
      <c r="E255" s="132"/>
      <c r="F255" s="85"/>
      <c r="G255" s="85"/>
      <c r="H255" s="85"/>
    </row>
    <row r="256" spans="1:8" x14ac:dyDescent="0.25">
      <c r="A256" s="86"/>
      <c r="B256" s="282"/>
      <c r="C256" s="282"/>
      <c r="D256" s="158"/>
      <c r="E256" s="132"/>
      <c r="F256" s="85"/>
      <c r="G256" s="85"/>
      <c r="H256" s="85"/>
    </row>
    <row r="257" spans="1:8" x14ac:dyDescent="0.25">
      <c r="A257" s="86"/>
      <c r="B257" s="282"/>
      <c r="C257" s="282"/>
      <c r="D257" s="158"/>
      <c r="E257" s="132"/>
      <c r="F257" s="85"/>
      <c r="G257" s="85"/>
      <c r="H257" s="85"/>
    </row>
    <row r="258" spans="1:8" x14ac:dyDescent="0.25">
      <c r="A258" s="86"/>
      <c r="B258" s="282"/>
      <c r="C258" s="282"/>
      <c r="D258" s="158"/>
      <c r="E258" s="132"/>
      <c r="F258" s="85"/>
      <c r="G258" s="85"/>
      <c r="H258" s="85"/>
    </row>
    <row r="259" spans="1:8" x14ac:dyDescent="0.25">
      <c r="A259" s="86"/>
      <c r="B259" s="282"/>
      <c r="C259" s="282"/>
      <c r="D259" s="158"/>
      <c r="E259" s="132"/>
      <c r="F259" s="85"/>
      <c r="G259" s="85"/>
      <c r="H259" s="85"/>
    </row>
    <row r="260" spans="1:8" x14ac:dyDescent="0.25">
      <c r="A260" s="86"/>
      <c r="B260" s="282"/>
      <c r="C260" s="282"/>
      <c r="D260" s="158"/>
      <c r="E260" s="132"/>
      <c r="F260" s="85"/>
      <c r="G260" s="85"/>
      <c r="H260" s="85"/>
    </row>
    <row r="261" spans="1:8" x14ac:dyDescent="0.25">
      <c r="A261" s="86"/>
      <c r="B261" s="282"/>
      <c r="C261" s="282"/>
      <c r="D261" s="158"/>
      <c r="E261" s="132"/>
      <c r="F261" s="85"/>
      <c r="G261" s="85"/>
      <c r="H261" s="85"/>
    </row>
    <row r="262" spans="1:8" x14ac:dyDescent="0.25">
      <c r="A262" s="86"/>
      <c r="B262" s="282"/>
      <c r="C262" s="282"/>
      <c r="D262" s="158"/>
      <c r="E262" s="132"/>
      <c r="F262" s="85"/>
      <c r="G262" s="85"/>
      <c r="H262" s="85"/>
    </row>
    <row r="263" spans="1:8" x14ac:dyDescent="0.25">
      <c r="A263" s="86"/>
      <c r="B263" s="282"/>
      <c r="C263" s="282"/>
      <c r="D263" s="158"/>
      <c r="E263" s="132"/>
      <c r="F263" s="85"/>
      <c r="G263" s="85"/>
      <c r="H263" s="85"/>
    </row>
    <row r="264" spans="1:8" x14ac:dyDescent="0.25">
      <c r="A264" s="86"/>
      <c r="B264" s="282"/>
      <c r="C264" s="282"/>
      <c r="D264" s="158"/>
      <c r="E264" s="132"/>
      <c r="F264" s="85"/>
      <c r="G264" s="85"/>
      <c r="H264" s="85"/>
    </row>
    <row r="265" spans="1:8" x14ac:dyDescent="0.25">
      <c r="A265" s="86"/>
      <c r="B265" s="282"/>
      <c r="C265" s="282"/>
      <c r="D265" s="158"/>
      <c r="E265" s="132"/>
      <c r="F265" s="85"/>
      <c r="G265" s="85"/>
      <c r="H265" s="85"/>
    </row>
    <row r="266" spans="1:8" x14ac:dyDescent="0.25">
      <c r="A266" s="86"/>
      <c r="B266" s="282"/>
      <c r="C266" s="282"/>
      <c r="D266" s="158"/>
      <c r="E266" s="132"/>
      <c r="F266" s="85"/>
      <c r="G266" s="85"/>
      <c r="H266" s="85"/>
    </row>
    <row r="267" spans="1:8" x14ac:dyDescent="0.25">
      <c r="A267" s="86"/>
      <c r="B267" s="282"/>
      <c r="C267" s="282"/>
      <c r="D267" s="158"/>
      <c r="E267" s="132"/>
      <c r="F267" s="85"/>
      <c r="G267" s="85"/>
      <c r="H267" s="85"/>
    </row>
    <row r="268" spans="1:8" x14ac:dyDescent="0.25">
      <c r="A268" s="86"/>
      <c r="B268" s="282"/>
      <c r="C268" s="282"/>
      <c r="D268" s="158"/>
      <c r="E268" s="132"/>
      <c r="F268" s="85"/>
      <c r="G268" s="85"/>
      <c r="H268" s="85"/>
    </row>
    <row r="269" spans="1:8" x14ac:dyDescent="0.25">
      <c r="A269" s="86"/>
      <c r="B269" s="282"/>
      <c r="C269" s="282"/>
      <c r="D269" s="158"/>
      <c r="E269" s="132"/>
      <c r="F269" s="85"/>
      <c r="G269" s="85"/>
      <c r="H269" s="85"/>
    </row>
    <row r="270" spans="1:8" x14ac:dyDescent="0.25">
      <c r="A270" s="86"/>
      <c r="B270" s="282"/>
      <c r="C270" s="282"/>
      <c r="D270" s="158"/>
      <c r="E270" s="132"/>
      <c r="F270" s="85"/>
      <c r="G270" s="85"/>
      <c r="H270" s="85"/>
    </row>
    <row r="271" spans="1:8" x14ac:dyDescent="0.25">
      <c r="A271" s="86"/>
      <c r="B271" s="282"/>
      <c r="C271" s="282"/>
      <c r="D271" s="158"/>
      <c r="E271" s="132"/>
      <c r="F271" s="85"/>
      <c r="G271" s="85"/>
      <c r="H271" s="85"/>
    </row>
    <row r="272" spans="1:8" x14ac:dyDescent="0.25">
      <c r="A272" s="86"/>
      <c r="B272" s="282"/>
      <c r="C272" s="282"/>
      <c r="D272" s="158"/>
      <c r="E272" s="132"/>
      <c r="F272" s="85"/>
      <c r="G272" s="85"/>
      <c r="H272" s="85"/>
    </row>
    <row r="273" spans="1:8" x14ac:dyDescent="0.25">
      <c r="A273" s="86"/>
      <c r="B273" s="282"/>
      <c r="C273" s="282"/>
      <c r="D273" s="158"/>
      <c r="E273" s="132"/>
      <c r="F273" s="85"/>
      <c r="G273" s="85"/>
      <c r="H273" s="85"/>
    </row>
    <row r="274" spans="1:8" x14ac:dyDescent="0.25">
      <c r="A274" s="86"/>
      <c r="B274" s="282"/>
      <c r="C274" s="282"/>
      <c r="D274" s="158"/>
      <c r="E274" s="132"/>
      <c r="F274" s="85"/>
      <c r="G274" s="85"/>
      <c r="H274" s="85"/>
    </row>
    <row r="275" spans="1:8" x14ac:dyDescent="0.25">
      <c r="A275" s="86"/>
      <c r="B275" s="282"/>
      <c r="C275" s="282"/>
      <c r="D275" s="158"/>
      <c r="E275" s="132"/>
      <c r="F275" s="85"/>
      <c r="G275" s="85"/>
      <c r="H275" s="85"/>
    </row>
    <row r="276" spans="1:8" x14ac:dyDescent="0.25">
      <c r="A276" s="86"/>
      <c r="B276" s="282"/>
      <c r="C276" s="282"/>
      <c r="D276" s="158"/>
      <c r="E276" s="132"/>
      <c r="F276" s="85"/>
      <c r="G276" s="85"/>
      <c r="H276" s="85"/>
    </row>
    <row r="277" spans="1:8" x14ac:dyDescent="0.25">
      <c r="A277" s="86"/>
      <c r="B277" s="282"/>
      <c r="C277" s="282"/>
      <c r="D277" s="158"/>
      <c r="E277" s="132"/>
      <c r="F277" s="85"/>
      <c r="G277" s="85"/>
      <c r="H277" s="85"/>
    </row>
    <row r="278" spans="1:8" x14ac:dyDescent="0.25">
      <c r="A278" s="86"/>
      <c r="B278" s="282"/>
      <c r="C278" s="282"/>
      <c r="D278" s="158"/>
      <c r="E278" s="132"/>
      <c r="F278" s="85"/>
      <c r="G278" s="85"/>
      <c r="H278" s="85"/>
    </row>
    <row r="279" spans="1:8" x14ac:dyDescent="0.25">
      <c r="A279" s="86"/>
      <c r="B279" s="282"/>
      <c r="C279" s="282"/>
      <c r="D279" s="158"/>
      <c r="E279" s="132"/>
      <c r="F279" s="85"/>
      <c r="G279" s="85"/>
      <c r="H279" s="85"/>
    </row>
    <row r="280" spans="1:8" x14ac:dyDescent="0.25">
      <c r="A280" s="86"/>
      <c r="B280" s="282"/>
      <c r="C280" s="282"/>
      <c r="D280" s="158"/>
      <c r="E280" s="132"/>
      <c r="F280" s="85"/>
      <c r="G280" s="85"/>
      <c r="H280" s="85"/>
    </row>
    <row r="281" spans="1:8" x14ac:dyDescent="0.25">
      <c r="A281" s="86"/>
      <c r="B281" s="282"/>
      <c r="C281" s="282"/>
      <c r="D281" s="158"/>
      <c r="E281" s="132"/>
      <c r="F281" s="85"/>
      <c r="G281" s="85"/>
      <c r="H281" s="85"/>
    </row>
    <row r="282" spans="1:8" x14ac:dyDescent="0.25">
      <c r="A282" s="86"/>
      <c r="B282" s="282"/>
      <c r="C282" s="282"/>
      <c r="D282" s="158"/>
      <c r="E282" s="132"/>
      <c r="F282" s="85"/>
      <c r="G282" s="85"/>
      <c r="H282" s="85"/>
    </row>
    <row r="283" spans="1:8" x14ac:dyDescent="0.25">
      <c r="A283" s="86"/>
      <c r="B283" s="282"/>
      <c r="C283" s="282"/>
      <c r="D283" s="158"/>
      <c r="E283" s="132"/>
      <c r="F283" s="85"/>
      <c r="G283" s="85"/>
      <c r="H283" s="85"/>
    </row>
    <row r="284" spans="1:8" x14ac:dyDescent="0.25">
      <c r="A284" s="86"/>
      <c r="B284" s="282"/>
      <c r="C284" s="282"/>
      <c r="D284" s="158"/>
      <c r="E284" s="132"/>
      <c r="F284" s="85"/>
      <c r="G284" s="85"/>
      <c r="H284" s="85"/>
    </row>
    <row r="285" spans="1:8" x14ac:dyDescent="0.25">
      <c r="A285" s="86"/>
      <c r="B285" s="282"/>
      <c r="C285" s="282"/>
      <c r="D285" s="158"/>
      <c r="E285" s="132"/>
      <c r="F285" s="85"/>
      <c r="G285" s="85"/>
      <c r="H285" s="85"/>
    </row>
    <row r="286" spans="1:8" x14ac:dyDescent="0.25">
      <c r="A286" s="86"/>
      <c r="B286" s="282"/>
      <c r="C286" s="282"/>
      <c r="D286" s="158"/>
      <c r="E286" s="132"/>
      <c r="F286" s="85"/>
      <c r="G286" s="85"/>
      <c r="H286" s="85"/>
    </row>
    <row r="287" spans="1:8" x14ac:dyDescent="0.25">
      <c r="A287" s="86"/>
      <c r="B287" s="282"/>
      <c r="C287" s="282"/>
      <c r="D287" s="158"/>
      <c r="E287" s="132"/>
      <c r="F287" s="85"/>
      <c r="G287" s="85"/>
      <c r="H287" s="85"/>
    </row>
    <row r="288" spans="1:8" x14ac:dyDescent="0.25">
      <c r="A288" s="86"/>
      <c r="B288" s="282"/>
      <c r="C288" s="282"/>
      <c r="D288" s="158"/>
      <c r="E288" s="132"/>
      <c r="F288" s="85"/>
      <c r="G288" s="85"/>
      <c r="H288" s="85"/>
    </row>
    <row r="289" spans="1:8" x14ac:dyDescent="0.25">
      <c r="A289" s="86"/>
      <c r="B289" s="282"/>
      <c r="C289" s="282"/>
      <c r="D289" s="158"/>
      <c r="E289" s="132"/>
      <c r="F289" s="85"/>
      <c r="G289" s="85"/>
      <c r="H289" s="85"/>
    </row>
    <row r="290" spans="1:8" x14ac:dyDescent="0.25">
      <c r="A290" s="86"/>
      <c r="B290" s="282"/>
      <c r="C290" s="282"/>
      <c r="D290" s="158"/>
      <c r="E290" s="132"/>
      <c r="F290" s="85"/>
      <c r="G290" s="85"/>
      <c r="H290" s="85"/>
    </row>
    <row r="291" spans="1:8" x14ac:dyDescent="0.25">
      <c r="A291" s="86"/>
      <c r="B291" s="282"/>
      <c r="C291" s="282"/>
      <c r="D291" s="158"/>
      <c r="E291" s="132"/>
      <c r="F291" s="85"/>
      <c r="G291" s="85"/>
      <c r="H291" s="85"/>
    </row>
    <row r="292" spans="1:8" x14ac:dyDescent="0.25">
      <c r="A292" s="86"/>
      <c r="B292" s="282"/>
      <c r="C292" s="282"/>
      <c r="D292" s="158"/>
      <c r="E292" s="132"/>
      <c r="F292" s="85"/>
      <c r="G292" s="85"/>
      <c r="H292" s="85"/>
    </row>
    <row r="293" spans="1:8" x14ac:dyDescent="0.25">
      <c r="A293" s="86"/>
      <c r="B293" s="282"/>
      <c r="C293" s="282"/>
      <c r="D293" s="158"/>
      <c r="E293" s="132"/>
      <c r="F293" s="85"/>
      <c r="G293" s="85"/>
      <c r="H293" s="85"/>
    </row>
    <row r="294" spans="1:8" x14ac:dyDescent="0.25">
      <c r="A294" s="86"/>
      <c r="B294" s="282"/>
      <c r="C294" s="282"/>
      <c r="D294" s="158"/>
      <c r="E294" s="132"/>
      <c r="F294" s="85"/>
      <c r="G294" s="85"/>
      <c r="H294" s="85"/>
    </row>
    <row r="295" spans="1:8" x14ac:dyDescent="0.25">
      <c r="A295" s="86"/>
      <c r="B295" s="282"/>
      <c r="C295" s="282"/>
      <c r="D295" s="158"/>
      <c r="E295" s="132"/>
      <c r="F295" s="85"/>
      <c r="G295" s="85"/>
      <c r="H295" s="85"/>
    </row>
    <row r="296" spans="1:8" x14ac:dyDescent="0.25">
      <c r="A296" s="86"/>
      <c r="B296" s="282"/>
      <c r="C296" s="282"/>
      <c r="D296" s="158"/>
      <c r="E296" s="132"/>
      <c r="F296" s="85"/>
      <c r="G296" s="85"/>
      <c r="H296" s="85"/>
    </row>
    <row r="297" spans="1:8" x14ac:dyDescent="0.25">
      <c r="A297" s="86"/>
      <c r="B297" s="282"/>
      <c r="C297" s="282"/>
      <c r="D297" s="158"/>
      <c r="E297" s="132"/>
      <c r="F297" s="85"/>
      <c r="G297" s="85"/>
      <c r="H297" s="85"/>
    </row>
    <row r="298" spans="1:8" x14ac:dyDescent="0.25">
      <c r="A298" s="86"/>
      <c r="B298" s="282"/>
      <c r="C298" s="282"/>
      <c r="D298" s="158"/>
      <c r="E298" s="132"/>
      <c r="F298" s="85"/>
      <c r="G298" s="85"/>
      <c r="H298" s="85"/>
    </row>
    <row r="299" spans="1:8" x14ac:dyDescent="0.25">
      <c r="A299" s="86"/>
      <c r="B299" s="282"/>
      <c r="C299" s="282"/>
      <c r="D299" s="158"/>
      <c r="E299" s="132"/>
      <c r="F299" s="85"/>
      <c r="G299" s="85"/>
      <c r="H299" s="85"/>
    </row>
    <row r="300" spans="1:8" x14ac:dyDescent="0.25">
      <c r="A300" s="86"/>
      <c r="B300" s="282"/>
      <c r="C300" s="282"/>
      <c r="D300" s="158"/>
      <c r="E300" s="132"/>
      <c r="F300" s="85"/>
      <c r="G300" s="85"/>
      <c r="H300" s="85"/>
    </row>
    <row r="301" spans="1:8" x14ac:dyDescent="0.25">
      <c r="A301" s="86"/>
      <c r="B301" s="282"/>
      <c r="C301" s="282"/>
      <c r="D301" s="158"/>
      <c r="E301" s="132"/>
      <c r="F301" s="85"/>
      <c r="G301" s="85"/>
      <c r="H301" s="85"/>
    </row>
    <row r="302" spans="1:8" x14ac:dyDescent="0.25">
      <c r="A302" s="86"/>
      <c r="B302" s="282"/>
      <c r="C302" s="282"/>
      <c r="D302" s="158"/>
      <c r="E302" s="132"/>
      <c r="F302" s="85"/>
      <c r="G302" s="85"/>
      <c r="H302" s="85"/>
    </row>
    <row r="303" spans="1:8" x14ac:dyDescent="0.25">
      <c r="A303" s="86"/>
      <c r="B303" s="282"/>
      <c r="C303" s="282"/>
      <c r="D303" s="158"/>
      <c r="E303" s="132"/>
      <c r="F303" s="85"/>
      <c r="G303" s="85"/>
      <c r="H303" s="85"/>
    </row>
    <row r="304" spans="1:8" x14ac:dyDescent="0.25">
      <c r="A304" s="86"/>
      <c r="B304" s="282"/>
      <c r="C304" s="282"/>
      <c r="D304" s="158"/>
      <c r="E304" s="132"/>
      <c r="F304" s="85"/>
      <c r="G304" s="85"/>
      <c r="H304" s="85"/>
    </row>
    <row r="305" spans="1:8" x14ac:dyDescent="0.25">
      <c r="A305" s="86"/>
      <c r="B305" s="282"/>
      <c r="C305" s="282"/>
      <c r="D305" s="158"/>
      <c r="E305" s="132"/>
      <c r="F305" s="85"/>
      <c r="G305" s="85"/>
      <c r="H305" s="85"/>
    </row>
    <row r="306" spans="1:8" x14ac:dyDescent="0.25">
      <c r="A306" s="86"/>
      <c r="B306" s="282"/>
      <c r="C306" s="282"/>
      <c r="D306" s="158"/>
      <c r="E306" s="132"/>
      <c r="F306" s="85"/>
      <c r="G306" s="85"/>
      <c r="H306" s="85"/>
    </row>
    <row r="307" spans="1:8" x14ac:dyDescent="0.25">
      <c r="A307" s="86"/>
      <c r="B307" s="282"/>
      <c r="C307" s="282"/>
      <c r="D307" s="158"/>
      <c r="E307" s="132"/>
      <c r="F307" s="85"/>
      <c r="G307" s="85"/>
      <c r="H307" s="85"/>
    </row>
    <row r="308" spans="1:8" x14ac:dyDescent="0.25">
      <c r="A308" s="86"/>
      <c r="B308" s="282"/>
      <c r="C308" s="282"/>
      <c r="D308" s="158"/>
      <c r="E308" s="132"/>
      <c r="F308" s="85"/>
      <c r="G308" s="85"/>
      <c r="H308" s="85"/>
    </row>
    <row r="309" spans="1:8" x14ac:dyDescent="0.25">
      <c r="A309" s="86"/>
      <c r="B309" s="282"/>
      <c r="C309" s="282"/>
      <c r="D309" s="158"/>
      <c r="E309" s="132"/>
      <c r="F309" s="85"/>
      <c r="G309" s="85"/>
      <c r="H309" s="85"/>
    </row>
    <row r="310" spans="1:8" x14ac:dyDescent="0.25">
      <c r="A310" s="86"/>
      <c r="B310" s="282"/>
      <c r="C310" s="282"/>
      <c r="D310" s="158"/>
      <c r="E310" s="132"/>
      <c r="F310" s="85"/>
      <c r="G310" s="85"/>
      <c r="H310" s="85"/>
    </row>
    <row r="311" spans="1:8" x14ac:dyDescent="0.25">
      <c r="A311" s="86"/>
      <c r="B311" s="282"/>
      <c r="C311" s="282"/>
      <c r="D311" s="158"/>
      <c r="E311" s="132"/>
      <c r="F311" s="85"/>
      <c r="G311" s="85"/>
      <c r="H311" s="85"/>
    </row>
    <row r="312" spans="1:8" x14ac:dyDescent="0.25">
      <c r="A312" s="86"/>
      <c r="B312" s="282"/>
      <c r="C312" s="282"/>
      <c r="D312" s="158"/>
      <c r="E312" s="132"/>
      <c r="F312" s="85"/>
      <c r="G312" s="85"/>
      <c r="H312" s="85"/>
    </row>
    <row r="313" spans="1:8" x14ac:dyDescent="0.25">
      <c r="A313" s="86"/>
      <c r="B313" s="282"/>
      <c r="C313" s="282"/>
      <c r="D313" s="158"/>
      <c r="E313" s="132"/>
      <c r="F313" s="85"/>
      <c r="G313" s="85"/>
      <c r="H313" s="85"/>
    </row>
    <row r="314" spans="1:8" x14ac:dyDescent="0.25">
      <c r="A314" s="86"/>
      <c r="B314" s="282"/>
      <c r="C314" s="282"/>
      <c r="D314" s="158"/>
      <c r="E314" s="132"/>
      <c r="F314" s="85"/>
      <c r="G314" s="85"/>
      <c r="H314" s="85"/>
    </row>
    <row r="315" spans="1:8" x14ac:dyDescent="0.25">
      <c r="A315" s="86"/>
      <c r="B315" s="282"/>
      <c r="C315" s="282"/>
      <c r="D315" s="158"/>
      <c r="E315" s="132"/>
      <c r="F315" s="85"/>
      <c r="G315" s="85"/>
      <c r="H315" s="85"/>
    </row>
    <row r="316" spans="1:8" x14ac:dyDescent="0.25">
      <c r="A316" s="86"/>
      <c r="B316" s="282"/>
      <c r="C316" s="282"/>
      <c r="D316" s="158"/>
      <c r="E316" s="132"/>
      <c r="F316" s="85"/>
      <c r="G316" s="85"/>
      <c r="H316" s="85"/>
    </row>
    <row r="317" spans="1:8" x14ac:dyDescent="0.25">
      <c r="A317" s="86"/>
      <c r="B317" s="282"/>
      <c r="C317" s="282"/>
      <c r="D317" s="158"/>
      <c r="E317" s="132"/>
      <c r="F317" s="85"/>
      <c r="G317" s="85"/>
      <c r="H317" s="85"/>
    </row>
    <row r="318" spans="1:8" x14ac:dyDescent="0.25">
      <c r="A318" s="86"/>
      <c r="B318" s="282"/>
      <c r="C318" s="282"/>
      <c r="D318" s="158"/>
      <c r="E318" s="132"/>
      <c r="F318" s="85"/>
      <c r="G318" s="85"/>
      <c r="H318" s="85"/>
    </row>
    <row r="319" spans="1:8" x14ac:dyDescent="0.25">
      <c r="A319" s="86"/>
      <c r="B319" s="282"/>
      <c r="C319" s="282"/>
      <c r="D319" s="158"/>
      <c r="E319" s="132"/>
      <c r="F319" s="85"/>
      <c r="G319" s="85"/>
      <c r="H319" s="85"/>
    </row>
    <row r="320" spans="1:8" x14ac:dyDescent="0.25">
      <c r="A320" s="86"/>
      <c r="B320" s="282"/>
      <c r="C320" s="282"/>
      <c r="D320" s="158"/>
      <c r="E320" s="132"/>
      <c r="F320" s="85"/>
      <c r="G320" s="85"/>
      <c r="H320" s="85"/>
    </row>
    <row r="321" spans="1:8" x14ac:dyDescent="0.25">
      <c r="A321" s="86"/>
      <c r="B321" s="282"/>
      <c r="C321" s="282"/>
      <c r="D321" s="158"/>
      <c r="E321" s="132"/>
      <c r="F321" s="85"/>
      <c r="G321" s="85"/>
      <c r="H321" s="85"/>
    </row>
    <row r="322" spans="1:8" x14ac:dyDescent="0.25">
      <c r="A322" s="86"/>
      <c r="B322" s="282"/>
      <c r="C322" s="282"/>
      <c r="D322" s="158"/>
      <c r="E322" s="132"/>
      <c r="F322" s="85"/>
      <c r="G322" s="85"/>
      <c r="H322" s="85"/>
    </row>
    <row r="323" spans="1:8" x14ac:dyDescent="0.25">
      <c r="A323" s="86"/>
      <c r="B323" s="282"/>
      <c r="C323" s="282"/>
      <c r="D323" s="158"/>
      <c r="E323" s="132"/>
      <c r="F323" s="85"/>
      <c r="G323" s="85"/>
      <c r="H323" s="85"/>
    </row>
    <row r="324" spans="1:8" x14ac:dyDescent="0.25">
      <c r="A324" s="86"/>
      <c r="B324" s="282"/>
      <c r="C324" s="282"/>
      <c r="D324" s="158"/>
      <c r="E324" s="132"/>
      <c r="F324" s="85"/>
      <c r="G324" s="85"/>
      <c r="H324" s="85"/>
    </row>
    <row r="325" spans="1:8" x14ac:dyDescent="0.25">
      <c r="A325" s="86"/>
      <c r="B325" s="282"/>
      <c r="C325" s="282"/>
      <c r="D325" s="158"/>
      <c r="E325" s="132"/>
      <c r="F325" s="85"/>
      <c r="G325" s="85"/>
      <c r="H325" s="85"/>
    </row>
    <row r="326" spans="1:8" x14ac:dyDescent="0.25">
      <c r="A326" s="86"/>
      <c r="B326" s="282"/>
      <c r="C326" s="282"/>
      <c r="D326" s="158"/>
      <c r="E326" s="132"/>
      <c r="F326" s="85"/>
      <c r="G326" s="85"/>
      <c r="H326" s="85"/>
    </row>
    <row r="327" spans="1:8" x14ac:dyDescent="0.25">
      <c r="A327" s="86"/>
      <c r="B327" s="282"/>
      <c r="C327" s="282"/>
      <c r="D327" s="158"/>
      <c r="E327" s="132"/>
      <c r="F327" s="85"/>
      <c r="G327" s="85"/>
      <c r="H327" s="85"/>
    </row>
    <row r="328" spans="1:8" x14ac:dyDescent="0.25">
      <c r="A328" s="86"/>
      <c r="B328" s="282"/>
      <c r="C328" s="282"/>
      <c r="D328" s="158"/>
      <c r="E328" s="132"/>
      <c r="F328" s="85"/>
      <c r="G328" s="85"/>
      <c r="H328" s="85"/>
    </row>
    <row r="329" spans="1:8" x14ac:dyDescent="0.25">
      <c r="A329" s="86"/>
      <c r="B329" s="282"/>
      <c r="C329" s="282"/>
      <c r="D329" s="158"/>
      <c r="E329" s="132"/>
      <c r="F329" s="85"/>
      <c r="G329" s="85"/>
      <c r="H329" s="85"/>
    </row>
    <row r="330" spans="1:8" x14ac:dyDescent="0.25">
      <c r="A330" s="86"/>
      <c r="B330" s="282"/>
      <c r="C330" s="282"/>
      <c r="D330" s="158"/>
      <c r="E330" s="132"/>
      <c r="F330" s="85"/>
      <c r="G330" s="85"/>
      <c r="H330" s="85"/>
    </row>
    <row r="331" spans="1:8" x14ac:dyDescent="0.25">
      <c r="A331" s="86"/>
      <c r="B331" s="282"/>
      <c r="C331" s="282"/>
      <c r="D331" s="158"/>
      <c r="E331" s="132"/>
      <c r="F331" s="85"/>
      <c r="G331" s="85"/>
      <c r="H331" s="85"/>
    </row>
    <row r="332" spans="1:8" x14ac:dyDescent="0.25">
      <c r="A332" s="86"/>
      <c r="B332" s="282"/>
      <c r="C332" s="282"/>
      <c r="D332" s="158"/>
      <c r="E332" s="132"/>
      <c r="F332" s="85"/>
      <c r="G332" s="85"/>
      <c r="H332" s="85"/>
    </row>
    <row r="333" spans="1:8" x14ac:dyDescent="0.25">
      <c r="A333" s="86"/>
      <c r="B333" s="282"/>
      <c r="C333" s="282"/>
      <c r="D333" s="158"/>
      <c r="E333" s="132"/>
      <c r="F333" s="85"/>
      <c r="G333" s="85"/>
      <c r="H333" s="85"/>
    </row>
    <row r="334" spans="1:8" x14ac:dyDescent="0.25">
      <c r="A334" s="86"/>
      <c r="B334" s="282"/>
      <c r="C334" s="282"/>
      <c r="D334" s="158"/>
      <c r="E334" s="132"/>
      <c r="F334" s="85"/>
      <c r="G334" s="85"/>
      <c r="H334" s="85"/>
    </row>
    <row r="335" spans="1:8" x14ac:dyDescent="0.25">
      <c r="A335" s="86"/>
      <c r="B335" s="282"/>
      <c r="C335" s="282"/>
      <c r="D335" s="158"/>
      <c r="E335" s="132"/>
      <c r="F335" s="85"/>
      <c r="G335" s="85"/>
      <c r="H335" s="85"/>
    </row>
    <row r="336" spans="1:8" x14ac:dyDescent="0.25">
      <c r="A336" s="86"/>
      <c r="B336" s="282"/>
      <c r="C336" s="282"/>
      <c r="D336" s="158"/>
      <c r="E336" s="132"/>
      <c r="F336" s="85"/>
      <c r="G336" s="85"/>
      <c r="H336" s="85"/>
    </row>
    <row r="337" spans="1:8" x14ac:dyDescent="0.25">
      <c r="A337" s="86"/>
      <c r="B337" s="282"/>
      <c r="C337" s="282"/>
      <c r="D337" s="158"/>
      <c r="E337" s="132"/>
      <c r="F337" s="85"/>
      <c r="G337" s="85"/>
      <c r="H337" s="85"/>
    </row>
    <row r="338" spans="1:8" x14ac:dyDescent="0.25">
      <c r="A338" s="86"/>
      <c r="B338" s="282"/>
      <c r="C338" s="282"/>
      <c r="D338" s="158"/>
      <c r="E338" s="132"/>
      <c r="F338" s="85"/>
      <c r="G338" s="85"/>
      <c r="H338" s="85"/>
    </row>
    <row r="339" spans="1:8" x14ac:dyDescent="0.25">
      <c r="A339" s="86"/>
      <c r="B339" s="282"/>
      <c r="C339" s="282"/>
      <c r="D339" s="158"/>
      <c r="E339" s="132"/>
      <c r="F339" s="85"/>
      <c r="G339" s="85"/>
      <c r="H339" s="85"/>
    </row>
    <row r="340" spans="1:8" x14ac:dyDescent="0.25">
      <c r="A340" s="86"/>
      <c r="B340" s="282"/>
      <c r="C340" s="282"/>
      <c r="D340" s="158"/>
      <c r="E340" s="132"/>
      <c r="F340" s="85"/>
      <c r="G340" s="85"/>
      <c r="H340" s="85"/>
    </row>
    <row r="341" spans="1:8" x14ac:dyDescent="0.25">
      <c r="A341" s="86"/>
      <c r="B341" s="282"/>
      <c r="C341" s="282"/>
      <c r="D341" s="158"/>
      <c r="E341" s="132"/>
      <c r="F341" s="85"/>
      <c r="G341" s="85"/>
      <c r="H341" s="85"/>
    </row>
    <row r="342" spans="1:8" x14ac:dyDescent="0.25">
      <c r="A342" s="86"/>
      <c r="B342" s="282"/>
      <c r="C342" s="282"/>
      <c r="D342" s="158"/>
      <c r="E342" s="132"/>
      <c r="F342" s="85"/>
      <c r="G342" s="85"/>
      <c r="H342" s="85"/>
    </row>
    <row r="343" spans="1:8" x14ac:dyDescent="0.25">
      <c r="A343" s="86"/>
      <c r="B343" s="282"/>
      <c r="C343" s="282"/>
      <c r="D343" s="158"/>
      <c r="E343" s="132"/>
      <c r="F343" s="85"/>
      <c r="G343" s="85"/>
      <c r="H343" s="85"/>
    </row>
    <row r="344" spans="1:8" x14ac:dyDescent="0.25">
      <c r="A344" s="86"/>
      <c r="B344" s="282"/>
      <c r="C344" s="282"/>
      <c r="D344" s="158"/>
      <c r="E344" s="132"/>
      <c r="F344" s="85"/>
      <c r="G344" s="85"/>
      <c r="H344" s="85"/>
    </row>
    <row r="345" spans="1:8" x14ac:dyDescent="0.25">
      <c r="A345" s="86"/>
      <c r="B345" s="282"/>
      <c r="C345" s="282"/>
      <c r="D345" s="158"/>
      <c r="E345" s="132"/>
      <c r="F345" s="85"/>
      <c r="G345" s="85"/>
      <c r="H345" s="85"/>
    </row>
    <row r="346" spans="1:8" x14ac:dyDescent="0.25">
      <c r="A346" s="86"/>
      <c r="B346" s="282"/>
      <c r="C346" s="282"/>
      <c r="D346" s="158"/>
      <c r="E346" s="132"/>
      <c r="F346" s="85"/>
      <c r="G346" s="85"/>
      <c r="H346" s="85"/>
    </row>
    <row r="347" spans="1:8" x14ac:dyDescent="0.25">
      <c r="A347" s="86"/>
      <c r="B347" s="282"/>
      <c r="C347" s="282"/>
      <c r="D347" s="158"/>
      <c r="E347" s="132"/>
      <c r="F347" s="85"/>
      <c r="G347" s="85"/>
      <c r="H347" s="85"/>
    </row>
    <row r="348" spans="1:8" x14ac:dyDescent="0.25">
      <c r="A348" s="86"/>
      <c r="B348" s="282"/>
      <c r="C348" s="282"/>
      <c r="D348" s="158"/>
      <c r="E348" s="132"/>
      <c r="F348" s="85"/>
      <c r="G348" s="85"/>
      <c r="H348" s="85"/>
    </row>
    <row r="349" spans="1:8" x14ac:dyDescent="0.25">
      <c r="A349" s="86"/>
      <c r="B349" s="282"/>
      <c r="C349" s="282"/>
      <c r="D349" s="158"/>
      <c r="E349" s="132"/>
      <c r="F349" s="85"/>
      <c r="G349" s="85"/>
      <c r="H349" s="85"/>
    </row>
    <row r="350" spans="1:8" x14ac:dyDescent="0.25">
      <c r="A350" s="86"/>
      <c r="B350" s="282"/>
      <c r="C350" s="282"/>
      <c r="D350" s="158"/>
      <c r="E350" s="132"/>
      <c r="F350" s="85"/>
      <c r="G350" s="85"/>
      <c r="H350" s="85"/>
    </row>
    <row r="351" spans="1:8" x14ac:dyDescent="0.25">
      <c r="A351" s="86"/>
      <c r="B351" s="282"/>
      <c r="C351" s="282"/>
      <c r="D351" s="158"/>
      <c r="E351" s="132"/>
      <c r="F351" s="85"/>
      <c r="G351" s="85"/>
      <c r="H351" s="85"/>
    </row>
    <row r="352" spans="1:8" x14ac:dyDescent="0.25">
      <c r="A352" s="86"/>
      <c r="B352" s="282"/>
      <c r="C352" s="282"/>
      <c r="D352" s="158"/>
      <c r="E352" s="132"/>
      <c r="F352" s="85"/>
      <c r="G352" s="85"/>
      <c r="H352" s="85"/>
    </row>
    <row r="353" spans="1:8" x14ac:dyDescent="0.25">
      <c r="A353" s="86"/>
      <c r="B353" s="282"/>
      <c r="C353" s="282"/>
      <c r="D353" s="158"/>
      <c r="E353" s="132"/>
      <c r="F353" s="85"/>
      <c r="G353" s="85"/>
      <c r="H353" s="85"/>
    </row>
    <row r="354" spans="1:8" x14ac:dyDescent="0.25">
      <c r="A354" s="86"/>
      <c r="B354" s="282"/>
      <c r="C354" s="282"/>
      <c r="D354" s="158"/>
      <c r="E354" s="132"/>
      <c r="F354" s="85"/>
      <c r="G354" s="85"/>
      <c r="H354" s="85"/>
    </row>
    <row r="355" spans="1:8" x14ac:dyDescent="0.25">
      <c r="A355" s="86"/>
      <c r="B355" s="282"/>
      <c r="C355" s="282"/>
      <c r="D355" s="158"/>
      <c r="E355" s="132"/>
      <c r="F355" s="85"/>
      <c r="G355" s="85"/>
      <c r="H355" s="85"/>
    </row>
    <row r="356" spans="1:8" x14ac:dyDescent="0.25">
      <c r="A356" s="86"/>
      <c r="B356" s="282"/>
      <c r="C356" s="282"/>
      <c r="D356" s="158"/>
      <c r="E356" s="132"/>
      <c r="F356" s="85"/>
      <c r="G356" s="85"/>
      <c r="H356" s="85"/>
    </row>
    <row r="357" spans="1:8" x14ac:dyDescent="0.25">
      <c r="A357" s="86"/>
      <c r="B357" s="282"/>
      <c r="C357" s="282"/>
      <c r="D357" s="158"/>
      <c r="E357" s="132"/>
      <c r="F357" s="85"/>
      <c r="G357" s="85"/>
      <c r="H357" s="85"/>
    </row>
    <row r="358" spans="1:8" x14ac:dyDescent="0.25">
      <c r="A358" s="86"/>
      <c r="B358" s="282"/>
      <c r="C358" s="282"/>
      <c r="D358" s="158"/>
      <c r="E358" s="132"/>
      <c r="F358" s="85"/>
      <c r="G358" s="85"/>
      <c r="H358" s="85"/>
    </row>
    <row r="359" spans="1:8" x14ac:dyDescent="0.25">
      <c r="A359" s="86"/>
      <c r="B359" s="282"/>
      <c r="C359" s="282"/>
      <c r="D359" s="158"/>
      <c r="E359" s="132"/>
      <c r="F359" s="85"/>
      <c r="G359" s="85"/>
      <c r="H359" s="85"/>
    </row>
    <row r="360" spans="1:8" x14ac:dyDescent="0.25">
      <c r="A360" s="86"/>
      <c r="B360" s="282"/>
      <c r="C360" s="282"/>
      <c r="D360" s="158"/>
      <c r="E360" s="132"/>
      <c r="F360" s="85"/>
      <c r="G360" s="85"/>
      <c r="H360" s="85"/>
    </row>
    <row r="361" spans="1:8" x14ac:dyDescent="0.25">
      <c r="A361" s="86"/>
      <c r="B361" s="282"/>
      <c r="C361" s="282"/>
      <c r="D361" s="158"/>
      <c r="E361" s="132"/>
      <c r="F361" s="85"/>
      <c r="G361" s="85"/>
      <c r="H361" s="85"/>
    </row>
    <row r="362" spans="1:8" x14ac:dyDescent="0.25">
      <c r="A362" s="86"/>
      <c r="B362" s="282"/>
      <c r="C362" s="282"/>
      <c r="D362" s="158"/>
      <c r="E362" s="132"/>
      <c r="F362" s="85"/>
      <c r="G362" s="85"/>
      <c r="H362" s="85"/>
    </row>
    <row r="363" spans="1:8" x14ac:dyDescent="0.25">
      <c r="A363" s="86"/>
      <c r="B363" s="282"/>
      <c r="C363" s="282"/>
      <c r="D363" s="158"/>
      <c r="E363" s="132"/>
      <c r="F363" s="85"/>
      <c r="G363" s="85"/>
      <c r="H363" s="85"/>
    </row>
    <row r="364" spans="1:8" x14ac:dyDescent="0.25">
      <c r="A364" s="86"/>
      <c r="B364" s="282"/>
      <c r="C364" s="282"/>
      <c r="D364" s="158"/>
      <c r="E364" s="132"/>
      <c r="F364" s="85"/>
      <c r="G364" s="85"/>
      <c r="H364" s="85"/>
    </row>
    <row r="365" spans="1:8" x14ac:dyDescent="0.25">
      <c r="A365" s="86"/>
      <c r="B365" s="282"/>
      <c r="C365" s="282"/>
      <c r="D365" s="158"/>
      <c r="E365" s="132"/>
      <c r="F365" s="85"/>
      <c r="G365" s="85"/>
      <c r="H365" s="85"/>
    </row>
    <row r="366" spans="1:8" x14ac:dyDescent="0.25">
      <c r="A366" s="86"/>
      <c r="B366" s="282"/>
      <c r="C366" s="282"/>
      <c r="D366" s="158"/>
      <c r="E366" s="132"/>
      <c r="F366" s="85"/>
      <c r="G366" s="85"/>
      <c r="H366" s="85"/>
    </row>
    <row r="367" spans="1:8" x14ac:dyDescent="0.25">
      <c r="A367" s="86"/>
      <c r="B367" s="282"/>
      <c r="C367" s="282"/>
      <c r="D367" s="158"/>
      <c r="E367" s="132"/>
      <c r="F367" s="85"/>
      <c r="G367" s="85"/>
      <c r="H367" s="85"/>
    </row>
    <row r="368" spans="1:8" x14ac:dyDescent="0.25">
      <c r="A368" s="86"/>
      <c r="B368" s="282"/>
      <c r="C368" s="282"/>
      <c r="D368" s="158"/>
      <c r="E368" s="132"/>
      <c r="F368" s="85"/>
      <c r="G368" s="85"/>
      <c r="H368" s="85"/>
    </row>
    <row r="369" spans="1:8" x14ac:dyDescent="0.25">
      <c r="A369" s="86"/>
      <c r="B369" s="282"/>
      <c r="C369" s="282"/>
      <c r="D369" s="158"/>
      <c r="E369" s="132"/>
      <c r="F369" s="85"/>
      <c r="G369" s="85"/>
      <c r="H369" s="85"/>
    </row>
    <row r="370" spans="1:8" x14ac:dyDescent="0.25">
      <c r="A370" s="86"/>
      <c r="B370" s="282"/>
      <c r="C370" s="282"/>
      <c r="D370" s="158"/>
      <c r="E370" s="132"/>
      <c r="F370" s="85"/>
      <c r="G370" s="85"/>
      <c r="H370" s="85"/>
    </row>
    <row r="371" spans="1:8" x14ac:dyDescent="0.25">
      <c r="A371" s="86"/>
      <c r="B371" s="282"/>
      <c r="C371" s="282"/>
      <c r="D371" s="158"/>
      <c r="E371" s="132"/>
      <c r="F371" s="85"/>
      <c r="G371" s="85"/>
      <c r="H371" s="85"/>
    </row>
    <row r="372" spans="1:8" x14ac:dyDescent="0.25">
      <c r="A372" s="86"/>
      <c r="B372" s="282"/>
      <c r="C372" s="282"/>
      <c r="D372" s="158"/>
      <c r="E372" s="132"/>
      <c r="F372" s="85"/>
      <c r="G372" s="85"/>
      <c r="H372" s="85"/>
    </row>
    <row r="373" spans="1:8" x14ac:dyDescent="0.25">
      <c r="A373" s="86"/>
      <c r="B373" s="282"/>
      <c r="C373" s="282"/>
      <c r="D373" s="158"/>
      <c r="E373" s="132"/>
      <c r="F373" s="85"/>
      <c r="G373" s="85"/>
      <c r="H373" s="85"/>
    </row>
    <row r="374" spans="1:8" x14ac:dyDescent="0.25">
      <c r="A374" s="86"/>
      <c r="B374" s="282"/>
      <c r="C374" s="282"/>
      <c r="D374" s="158"/>
      <c r="E374" s="132"/>
      <c r="F374" s="85"/>
      <c r="G374" s="85"/>
      <c r="H374" s="85"/>
    </row>
    <row r="375" spans="1:8" x14ac:dyDescent="0.25">
      <c r="A375" s="86"/>
      <c r="B375" s="282"/>
      <c r="C375" s="282"/>
      <c r="D375" s="158"/>
      <c r="E375" s="132"/>
      <c r="F375" s="85"/>
      <c r="G375" s="85"/>
      <c r="H375" s="85"/>
    </row>
    <row r="376" spans="1:8" x14ac:dyDescent="0.25">
      <c r="A376" s="86"/>
      <c r="B376" s="282"/>
      <c r="C376" s="282"/>
      <c r="D376" s="158"/>
      <c r="E376" s="132"/>
      <c r="F376" s="85"/>
      <c r="G376" s="85"/>
      <c r="H376" s="85"/>
    </row>
    <row r="377" spans="1:8" x14ac:dyDescent="0.25">
      <c r="A377" s="86"/>
      <c r="B377" s="282"/>
      <c r="C377" s="282"/>
      <c r="D377" s="158"/>
      <c r="E377" s="132"/>
      <c r="F377" s="85"/>
      <c r="G377" s="85"/>
      <c r="H377" s="85"/>
    </row>
    <row r="378" spans="1:8" x14ac:dyDescent="0.25">
      <c r="A378" s="86"/>
      <c r="B378" s="282"/>
      <c r="C378" s="282"/>
      <c r="D378" s="158"/>
      <c r="E378" s="132"/>
      <c r="F378" s="85"/>
      <c r="G378" s="85"/>
      <c r="H378" s="85"/>
    </row>
    <row r="379" spans="1:8" x14ac:dyDescent="0.25">
      <c r="A379" s="86"/>
      <c r="B379" s="282"/>
      <c r="C379" s="282"/>
      <c r="D379" s="158"/>
      <c r="E379" s="132"/>
      <c r="F379" s="85"/>
      <c r="G379" s="85"/>
      <c r="H379" s="85"/>
    </row>
    <row r="380" spans="1:8" x14ac:dyDescent="0.25">
      <c r="A380" s="86"/>
      <c r="B380" s="282"/>
      <c r="C380" s="282"/>
      <c r="D380" s="158"/>
      <c r="E380" s="132"/>
      <c r="F380" s="85"/>
      <c r="G380" s="85"/>
      <c r="H380" s="85"/>
    </row>
    <row r="381" spans="1:8" x14ac:dyDescent="0.25">
      <c r="A381" s="86"/>
      <c r="B381" s="282"/>
      <c r="C381" s="282"/>
      <c r="D381" s="158"/>
      <c r="E381" s="132"/>
      <c r="F381" s="85"/>
      <c r="G381" s="85"/>
      <c r="H381" s="85"/>
    </row>
    <row r="382" spans="1:8" x14ac:dyDescent="0.25">
      <c r="A382" s="86"/>
      <c r="B382" s="282"/>
      <c r="C382" s="282"/>
      <c r="D382" s="158"/>
      <c r="E382" s="132"/>
      <c r="F382" s="85"/>
      <c r="G382" s="85"/>
      <c r="H382" s="85"/>
    </row>
    <row r="383" spans="1:8" x14ac:dyDescent="0.25">
      <c r="A383" s="86"/>
      <c r="B383" s="282"/>
      <c r="C383" s="282"/>
      <c r="D383" s="158"/>
      <c r="E383" s="132"/>
      <c r="F383" s="85"/>
      <c r="G383" s="85"/>
      <c r="H383" s="85"/>
    </row>
    <row r="384" spans="1:8" x14ac:dyDescent="0.25">
      <c r="A384" s="86"/>
      <c r="B384" s="282"/>
      <c r="C384" s="282"/>
      <c r="D384" s="158"/>
      <c r="E384" s="132"/>
      <c r="F384" s="85"/>
      <c r="G384" s="85"/>
      <c r="H384" s="85"/>
    </row>
    <row r="385" spans="1:8" x14ac:dyDescent="0.25">
      <c r="A385" s="86"/>
      <c r="B385" s="282"/>
      <c r="C385" s="282"/>
      <c r="D385" s="158"/>
      <c r="E385" s="132"/>
      <c r="F385" s="85"/>
      <c r="G385" s="85"/>
      <c r="H385" s="85"/>
    </row>
    <row r="386" spans="1:8" x14ac:dyDescent="0.25">
      <c r="A386" s="86"/>
      <c r="B386" s="282"/>
      <c r="C386" s="282"/>
      <c r="D386" s="158"/>
      <c r="E386" s="132"/>
      <c r="F386" s="85"/>
      <c r="G386" s="85"/>
      <c r="H386" s="85"/>
    </row>
    <row r="387" spans="1:8" x14ac:dyDescent="0.25">
      <c r="A387" s="86"/>
      <c r="B387" s="282"/>
      <c r="C387" s="282"/>
      <c r="D387" s="158"/>
      <c r="E387" s="132"/>
      <c r="F387" s="85"/>
      <c r="G387" s="85"/>
      <c r="H387" s="85"/>
    </row>
    <row r="388" spans="1:8" x14ac:dyDescent="0.25">
      <c r="A388" s="86"/>
      <c r="B388" s="282"/>
      <c r="C388" s="282"/>
      <c r="D388" s="158"/>
      <c r="E388" s="132"/>
      <c r="F388" s="85"/>
      <c r="G388" s="85"/>
      <c r="H388" s="85"/>
    </row>
    <row r="389" spans="1:8" x14ac:dyDescent="0.25">
      <c r="A389" s="86"/>
      <c r="B389" s="282"/>
      <c r="C389" s="282"/>
      <c r="D389" s="158"/>
      <c r="E389" s="132"/>
      <c r="F389" s="85"/>
      <c r="G389" s="85"/>
      <c r="H389" s="85"/>
    </row>
    <row r="390" spans="1:8" x14ac:dyDescent="0.25">
      <c r="A390" s="86"/>
      <c r="B390" s="282"/>
      <c r="C390" s="282"/>
      <c r="D390" s="158"/>
      <c r="E390" s="132"/>
      <c r="F390" s="85"/>
      <c r="G390" s="85"/>
      <c r="H390" s="85"/>
    </row>
    <row r="391" spans="1:8" x14ac:dyDescent="0.25">
      <c r="A391" s="86"/>
      <c r="B391" s="282"/>
      <c r="C391" s="282"/>
      <c r="D391" s="158"/>
      <c r="E391" s="132"/>
      <c r="F391" s="85"/>
      <c r="G391" s="85"/>
      <c r="H391" s="85"/>
    </row>
    <row r="392" spans="1:8" x14ac:dyDescent="0.25">
      <c r="A392" s="86"/>
      <c r="B392" s="282"/>
      <c r="C392" s="282"/>
      <c r="D392" s="158"/>
      <c r="E392" s="132"/>
      <c r="F392" s="85"/>
      <c r="G392" s="85"/>
      <c r="H392" s="85"/>
    </row>
    <row r="393" spans="1:8" x14ac:dyDescent="0.25">
      <c r="A393" s="86"/>
      <c r="B393" s="282"/>
      <c r="C393" s="282"/>
      <c r="D393" s="158"/>
      <c r="E393" s="132"/>
      <c r="F393" s="85"/>
      <c r="G393" s="85"/>
      <c r="H393" s="85"/>
    </row>
    <row r="394" spans="1:8" x14ac:dyDescent="0.25">
      <c r="A394" s="86"/>
      <c r="B394" s="282"/>
      <c r="C394" s="282"/>
      <c r="D394" s="158"/>
      <c r="E394" s="132"/>
      <c r="F394" s="85"/>
      <c r="G394" s="85"/>
      <c r="H394" s="85"/>
    </row>
    <row r="395" spans="1:8" x14ac:dyDescent="0.25">
      <c r="A395" s="86"/>
      <c r="B395" s="282"/>
      <c r="C395" s="282"/>
      <c r="D395" s="158"/>
      <c r="E395" s="132"/>
      <c r="F395" s="85"/>
      <c r="G395" s="85"/>
      <c r="H395" s="85"/>
    </row>
    <row r="396" spans="1:8" x14ac:dyDescent="0.25">
      <c r="A396" s="86"/>
      <c r="B396" s="282"/>
      <c r="C396" s="282"/>
      <c r="D396" s="158"/>
      <c r="E396" s="132"/>
      <c r="F396" s="85"/>
      <c r="G396" s="85"/>
      <c r="H396" s="85"/>
    </row>
    <row r="397" spans="1:8" x14ac:dyDescent="0.25">
      <c r="A397" s="86"/>
      <c r="B397" s="282"/>
      <c r="C397" s="282"/>
      <c r="D397" s="158"/>
      <c r="E397" s="132"/>
      <c r="F397" s="85"/>
      <c r="G397" s="85"/>
      <c r="H397" s="85"/>
    </row>
    <row r="398" spans="1:8" x14ac:dyDescent="0.25">
      <c r="A398" s="86"/>
      <c r="B398" s="282"/>
      <c r="C398" s="282"/>
      <c r="D398" s="158"/>
      <c r="E398" s="132"/>
      <c r="F398" s="85"/>
      <c r="G398" s="85"/>
      <c r="H398" s="85"/>
    </row>
    <row r="399" spans="1:8" x14ac:dyDescent="0.25">
      <c r="A399" s="86"/>
      <c r="B399" s="282"/>
      <c r="C399" s="282"/>
      <c r="D399" s="158"/>
      <c r="E399" s="132"/>
      <c r="F399" s="85"/>
      <c r="G399" s="85"/>
      <c r="H399" s="85"/>
    </row>
    <row r="400" spans="1:8" x14ac:dyDescent="0.25">
      <c r="A400" s="86"/>
      <c r="B400" s="282"/>
      <c r="C400" s="282"/>
      <c r="D400" s="158"/>
      <c r="E400" s="132"/>
      <c r="F400" s="85"/>
      <c r="G400" s="85"/>
      <c r="H400" s="85"/>
    </row>
    <row r="401" spans="1:8" x14ac:dyDescent="0.25">
      <c r="A401" s="86"/>
      <c r="B401" s="282"/>
      <c r="C401" s="282"/>
      <c r="D401" s="158"/>
      <c r="E401" s="132"/>
      <c r="F401" s="85"/>
      <c r="G401" s="85"/>
      <c r="H401" s="85"/>
    </row>
    <row r="402" spans="1:8" x14ac:dyDescent="0.25">
      <c r="A402" s="86"/>
      <c r="B402" s="282"/>
      <c r="C402" s="282"/>
      <c r="D402" s="158"/>
      <c r="E402" s="132"/>
      <c r="F402" s="85"/>
      <c r="G402" s="85"/>
      <c r="H402" s="85"/>
    </row>
    <row r="403" spans="1:8" x14ac:dyDescent="0.25">
      <c r="A403" s="86"/>
      <c r="B403" s="282"/>
      <c r="C403" s="282"/>
      <c r="D403" s="158"/>
      <c r="E403" s="132"/>
      <c r="F403" s="85"/>
      <c r="G403" s="85"/>
      <c r="H403" s="85"/>
    </row>
    <row r="404" spans="1:8" x14ac:dyDescent="0.25">
      <c r="A404" s="86"/>
      <c r="B404" s="282"/>
      <c r="C404" s="282"/>
      <c r="D404" s="158"/>
      <c r="E404" s="132"/>
      <c r="F404" s="85"/>
      <c r="G404" s="85"/>
      <c r="H404" s="85"/>
    </row>
    <row r="405" spans="1:8" x14ac:dyDescent="0.25">
      <c r="A405" s="86"/>
      <c r="B405" s="282"/>
      <c r="C405" s="282"/>
      <c r="D405" s="158"/>
      <c r="E405" s="132"/>
      <c r="F405" s="85"/>
      <c r="G405" s="85"/>
      <c r="H405" s="85"/>
    </row>
    <row r="406" spans="1:8" x14ac:dyDescent="0.25">
      <c r="A406" s="86"/>
      <c r="B406" s="282"/>
      <c r="C406" s="282"/>
      <c r="D406" s="158"/>
      <c r="E406" s="132"/>
      <c r="F406" s="85"/>
      <c r="G406" s="85"/>
      <c r="H406" s="85"/>
    </row>
    <row r="407" spans="1:8" x14ac:dyDescent="0.25">
      <c r="A407" s="86"/>
      <c r="B407" s="282"/>
      <c r="C407" s="282"/>
      <c r="D407" s="158"/>
      <c r="E407" s="132"/>
      <c r="F407" s="85"/>
      <c r="G407" s="85"/>
      <c r="H407" s="85"/>
    </row>
    <row r="408" spans="1:8" x14ac:dyDescent="0.25">
      <c r="A408" s="86"/>
      <c r="B408" s="282"/>
      <c r="C408" s="282"/>
      <c r="D408" s="158"/>
      <c r="E408" s="132"/>
      <c r="F408" s="85"/>
      <c r="G408" s="85"/>
      <c r="H408" s="85"/>
    </row>
    <row r="409" spans="1:8" x14ac:dyDescent="0.25">
      <c r="A409" s="86"/>
      <c r="B409" s="282"/>
      <c r="C409" s="282"/>
      <c r="D409" s="158"/>
      <c r="E409" s="132"/>
      <c r="F409" s="85"/>
      <c r="G409" s="85"/>
      <c r="H409" s="85"/>
    </row>
    <row r="410" spans="1:8" x14ac:dyDescent="0.25">
      <c r="A410" s="86"/>
      <c r="B410" s="282"/>
      <c r="C410" s="282"/>
      <c r="D410" s="158"/>
      <c r="E410" s="132"/>
      <c r="F410" s="85"/>
      <c r="G410" s="85"/>
      <c r="H410" s="85"/>
    </row>
    <row r="411" spans="1:8" x14ac:dyDescent="0.25">
      <c r="A411" s="86"/>
      <c r="B411" s="282"/>
      <c r="C411" s="282"/>
      <c r="D411" s="158"/>
      <c r="E411" s="132"/>
      <c r="F411" s="85"/>
      <c r="G411" s="85"/>
      <c r="H411" s="85"/>
    </row>
    <row r="412" spans="1:8" x14ac:dyDescent="0.25">
      <c r="A412" s="86"/>
      <c r="B412" s="282"/>
      <c r="C412" s="282"/>
      <c r="D412" s="158"/>
      <c r="E412" s="132"/>
      <c r="F412" s="85"/>
      <c r="G412" s="85"/>
      <c r="H412" s="85"/>
    </row>
    <row r="413" spans="1:8" x14ac:dyDescent="0.25">
      <c r="A413" s="86"/>
      <c r="B413" s="282"/>
      <c r="C413" s="282"/>
      <c r="D413" s="158"/>
      <c r="E413" s="132"/>
      <c r="F413" s="85"/>
      <c r="G413" s="85"/>
      <c r="H413" s="85"/>
    </row>
    <row r="414" spans="1:8" x14ac:dyDescent="0.25">
      <c r="A414" s="86"/>
      <c r="B414" s="282"/>
      <c r="C414" s="282"/>
      <c r="D414" s="158"/>
      <c r="E414" s="132"/>
      <c r="F414" s="85"/>
      <c r="G414" s="85"/>
      <c r="H414" s="85"/>
    </row>
    <row r="415" spans="1:8" x14ac:dyDescent="0.25">
      <c r="A415" s="86"/>
      <c r="B415" s="282"/>
      <c r="C415" s="282"/>
      <c r="D415" s="158"/>
      <c r="E415" s="132"/>
      <c r="F415" s="85"/>
      <c r="G415" s="85"/>
      <c r="H415" s="85"/>
    </row>
    <row r="416" spans="1:8" x14ac:dyDescent="0.25">
      <c r="A416" s="86"/>
      <c r="B416" s="282"/>
      <c r="C416" s="282"/>
      <c r="D416" s="158"/>
      <c r="E416" s="132"/>
      <c r="F416" s="85"/>
      <c r="G416" s="85"/>
      <c r="H416" s="85"/>
    </row>
    <row r="417" spans="1:8" x14ac:dyDescent="0.25">
      <c r="A417" s="86"/>
      <c r="B417" s="282"/>
      <c r="C417" s="282"/>
      <c r="D417" s="158"/>
      <c r="E417" s="132"/>
      <c r="F417" s="85"/>
      <c r="G417" s="85"/>
      <c r="H417" s="85"/>
    </row>
    <row r="418" spans="1:8" x14ac:dyDescent="0.25">
      <c r="A418" s="86"/>
      <c r="B418" s="282"/>
      <c r="C418" s="282"/>
      <c r="D418" s="158"/>
      <c r="E418" s="132"/>
      <c r="F418" s="85"/>
      <c r="G418" s="85"/>
      <c r="H418" s="85"/>
    </row>
    <row r="419" spans="1:8" x14ac:dyDescent="0.25">
      <c r="A419" s="86"/>
      <c r="B419" s="282"/>
      <c r="C419" s="282"/>
      <c r="D419" s="158"/>
      <c r="E419" s="132"/>
      <c r="F419" s="85"/>
      <c r="G419" s="85"/>
      <c r="H419" s="85"/>
    </row>
    <row r="420" spans="1:8" x14ac:dyDescent="0.25">
      <c r="A420" s="86"/>
      <c r="B420" s="282"/>
      <c r="C420" s="282"/>
      <c r="D420" s="158"/>
      <c r="E420" s="132"/>
      <c r="F420" s="85"/>
      <c r="G420" s="85"/>
      <c r="H420" s="85"/>
    </row>
    <row r="421" spans="1:8" x14ac:dyDescent="0.25">
      <c r="A421" s="86"/>
      <c r="B421" s="282"/>
      <c r="C421" s="282"/>
      <c r="D421" s="158"/>
      <c r="E421" s="132"/>
      <c r="F421" s="85"/>
      <c r="G421" s="85"/>
      <c r="H421" s="85"/>
    </row>
    <row r="422" spans="1:8" x14ac:dyDescent="0.25">
      <c r="A422" s="86"/>
      <c r="B422" s="282"/>
      <c r="C422" s="282"/>
      <c r="D422" s="158"/>
      <c r="E422" s="132"/>
      <c r="F422" s="85"/>
      <c r="G422" s="85"/>
      <c r="H422" s="85"/>
    </row>
    <row r="423" spans="1:8" x14ac:dyDescent="0.25">
      <c r="A423" s="86"/>
      <c r="B423" s="282"/>
      <c r="C423" s="282"/>
      <c r="D423" s="158"/>
      <c r="E423" s="132"/>
      <c r="F423" s="85"/>
      <c r="G423" s="85"/>
      <c r="H423" s="85"/>
    </row>
    <row r="424" spans="1:8" x14ac:dyDescent="0.25">
      <c r="A424" s="86"/>
      <c r="B424" s="282"/>
      <c r="C424" s="282"/>
      <c r="D424" s="158"/>
      <c r="E424" s="132"/>
      <c r="F424" s="85"/>
      <c r="G424" s="85"/>
      <c r="H424" s="85"/>
    </row>
    <row r="425" spans="1:8" x14ac:dyDescent="0.25">
      <c r="A425" s="86"/>
      <c r="B425" s="282"/>
      <c r="C425" s="282"/>
      <c r="D425" s="158"/>
      <c r="E425" s="132"/>
      <c r="F425" s="85"/>
      <c r="G425" s="85"/>
      <c r="H425" s="85"/>
    </row>
    <row r="426" spans="1:8" x14ac:dyDescent="0.25">
      <c r="A426" s="86"/>
      <c r="B426" s="282"/>
      <c r="C426" s="282"/>
      <c r="D426" s="158"/>
      <c r="E426" s="132"/>
      <c r="F426" s="85"/>
      <c r="G426" s="85"/>
      <c r="H426" s="85"/>
    </row>
    <row r="427" spans="1:8" x14ac:dyDescent="0.25">
      <c r="A427" s="86"/>
      <c r="B427" s="282"/>
      <c r="C427" s="282"/>
      <c r="D427" s="158"/>
      <c r="E427" s="132"/>
      <c r="F427" s="85"/>
      <c r="G427" s="85"/>
      <c r="H427" s="85"/>
    </row>
    <row r="428" spans="1:8" x14ac:dyDescent="0.25">
      <c r="A428" s="86"/>
      <c r="B428" s="282"/>
      <c r="C428" s="282"/>
      <c r="D428" s="158"/>
      <c r="E428" s="132"/>
      <c r="F428" s="85"/>
      <c r="G428" s="85"/>
      <c r="H428" s="85"/>
    </row>
    <row r="429" spans="1:8" x14ac:dyDescent="0.25">
      <c r="A429" s="86"/>
      <c r="B429" s="282"/>
      <c r="C429" s="282"/>
      <c r="D429" s="158"/>
      <c r="E429" s="132"/>
      <c r="F429" s="85"/>
      <c r="G429" s="85"/>
      <c r="H429" s="85"/>
    </row>
    <row r="430" spans="1:8" x14ac:dyDescent="0.25">
      <c r="A430" s="86"/>
      <c r="B430" s="282"/>
      <c r="C430" s="282"/>
      <c r="D430" s="158"/>
      <c r="E430" s="132"/>
      <c r="F430" s="85"/>
      <c r="G430" s="85"/>
      <c r="H430" s="85"/>
    </row>
    <row r="431" spans="1:8" x14ac:dyDescent="0.25">
      <c r="A431" s="86"/>
      <c r="B431" s="282"/>
      <c r="C431" s="282"/>
      <c r="D431" s="158"/>
      <c r="E431" s="132"/>
      <c r="F431" s="85"/>
      <c r="G431" s="85"/>
      <c r="H431" s="85"/>
    </row>
    <row r="432" spans="1:8" x14ac:dyDescent="0.25">
      <c r="A432" s="86"/>
      <c r="B432" s="282"/>
      <c r="C432" s="282"/>
      <c r="D432" s="158"/>
      <c r="E432" s="132"/>
      <c r="F432" s="85"/>
      <c r="G432" s="85"/>
      <c r="H432" s="85"/>
    </row>
    <row r="433" spans="1:8" x14ac:dyDescent="0.25">
      <c r="A433" s="86"/>
      <c r="B433" s="282"/>
      <c r="C433" s="282"/>
      <c r="D433" s="158"/>
      <c r="E433" s="132"/>
      <c r="F433" s="85"/>
      <c r="G433" s="85"/>
      <c r="H433" s="85"/>
    </row>
    <row r="434" spans="1:8" x14ac:dyDescent="0.25">
      <c r="A434" s="86"/>
      <c r="B434" s="282"/>
      <c r="C434" s="282"/>
      <c r="D434" s="158"/>
      <c r="E434" s="132"/>
      <c r="F434" s="85"/>
      <c r="G434" s="85"/>
      <c r="H434" s="85"/>
    </row>
    <row r="435" spans="1:8" x14ac:dyDescent="0.25">
      <c r="A435" s="86"/>
      <c r="B435" s="282"/>
      <c r="C435" s="282"/>
      <c r="D435" s="158"/>
      <c r="E435" s="132"/>
      <c r="F435" s="85"/>
      <c r="G435" s="85"/>
      <c r="H435" s="85"/>
    </row>
    <row r="436" spans="1:8" x14ac:dyDescent="0.25">
      <c r="A436" s="86"/>
      <c r="B436" s="282"/>
      <c r="C436" s="282"/>
      <c r="D436" s="158"/>
      <c r="E436" s="132"/>
      <c r="F436" s="85"/>
      <c r="G436" s="85"/>
      <c r="H436" s="85"/>
    </row>
    <row r="437" spans="1:8" x14ac:dyDescent="0.25">
      <c r="A437" s="86"/>
      <c r="B437" s="282"/>
      <c r="C437" s="282"/>
      <c r="D437" s="158"/>
      <c r="E437" s="132"/>
      <c r="F437" s="85"/>
      <c r="G437" s="85"/>
      <c r="H437" s="85"/>
    </row>
    <row r="438" spans="1:8" x14ac:dyDescent="0.25">
      <c r="A438" s="86"/>
      <c r="B438" s="282"/>
      <c r="C438" s="282"/>
      <c r="D438" s="158"/>
      <c r="E438" s="132"/>
      <c r="F438" s="85"/>
      <c r="G438" s="85"/>
      <c r="H438" s="85"/>
    </row>
    <row r="439" spans="1:8" x14ac:dyDescent="0.25">
      <c r="A439" s="86"/>
      <c r="B439" s="282"/>
      <c r="C439" s="282"/>
      <c r="D439" s="158"/>
      <c r="E439" s="132"/>
      <c r="F439" s="85"/>
      <c r="G439" s="85"/>
      <c r="H439" s="85"/>
    </row>
    <row r="440" spans="1:8" x14ac:dyDescent="0.25">
      <c r="A440" s="86"/>
      <c r="B440" s="282"/>
      <c r="C440" s="282"/>
      <c r="D440" s="158"/>
      <c r="E440" s="132"/>
      <c r="F440" s="85"/>
      <c r="G440" s="85"/>
      <c r="H440" s="85"/>
    </row>
    <row r="441" spans="1:8" x14ac:dyDescent="0.25">
      <c r="A441" s="86"/>
      <c r="B441" s="282"/>
      <c r="C441" s="282"/>
      <c r="D441" s="158"/>
      <c r="E441" s="132"/>
      <c r="F441" s="85"/>
      <c r="G441" s="85"/>
      <c r="H441" s="85"/>
    </row>
    <row r="442" spans="1:8" x14ac:dyDescent="0.25">
      <c r="A442" s="86"/>
      <c r="B442" s="282"/>
      <c r="C442" s="282"/>
      <c r="D442" s="158"/>
      <c r="E442" s="132"/>
      <c r="F442" s="85"/>
      <c r="G442" s="85"/>
      <c r="H442" s="85"/>
    </row>
    <row r="443" spans="1:8" x14ac:dyDescent="0.25">
      <c r="A443" s="86"/>
      <c r="B443" s="282"/>
      <c r="C443" s="282"/>
      <c r="D443" s="158"/>
      <c r="E443" s="132"/>
      <c r="F443" s="85"/>
      <c r="G443" s="85"/>
      <c r="H443" s="85"/>
    </row>
    <row r="444" spans="1:8" x14ac:dyDescent="0.25">
      <c r="A444" s="86"/>
      <c r="B444" s="282"/>
      <c r="C444" s="282"/>
      <c r="D444" s="158"/>
      <c r="E444" s="132"/>
      <c r="F444" s="85"/>
      <c r="G444" s="85"/>
      <c r="H444" s="85"/>
    </row>
    <row r="445" spans="1:8" x14ac:dyDescent="0.25">
      <c r="A445" s="86"/>
      <c r="B445" s="282"/>
      <c r="C445" s="282"/>
      <c r="D445" s="158"/>
      <c r="E445" s="132"/>
      <c r="F445" s="85"/>
      <c r="G445" s="85"/>
      <c r="H445" s="85"/>
    </row>
    <row r="446" spans="1:8" x14ac:dyDescent="0.25">
      <c r="A446" s="86"/>
      <c r="B446" s="282"/>
      <c r="C446" s="282"/>
      <c r="D446" s="158"/>
      <c r="E446" s="132"/>
      <c r="F446" s="85"/>
      <c r="G446" s="85"/>
      <c r="H446" s="85"/>
    </row>
    <row r="447" spans="1:8" x14ac:dyDescent="0.25">
      <c r="A447" s="86"/>
      <c r="B447" s="282"/>
      <c r="C447" s="282"/>
      <c r="D447" s="158"/>
      <c r="E447" s="132"/>
      <c r="F447" s="85"/>
      <c r="G447" s="85"/>
      <c r="H447" s="85"/>
    </row>
    <row r="448" spans="1:8" x14ac:dyDescent="0.25">
      <c r="A448" s="86"/>
      <c r="B448" s="282"/>
      <c r="C448" s="282"/>
      <c r="D448" s="158"/>
      <c r="E448" s="132"/>
      <c r="F448" s="85"/>
      <c r="G448" s="85"/>
      <c r="H448" s="85"/>
    </row>
    <row r="449" spans="1:8" x14ac:dyDescent="0.25">
      <c r="A449" s="86"/>
      <c r="B449" s="282"/>
      <c r="C449" s="282"/>
      <c r="D449" s="158"/>
      <c r="E449" s="132"/>
      <c r="F449" s="85"/>
      <c r="G449" s="85"/>
      <c r="H449" s="85"/>
    </row>
    <row r="450" spans="1:8" x14ac:dyDescent="0.25">
      <c r="A450" s="86"/>
      <c r="B450" s="282"/>
      <c r="C450" s="282"/>
      <c r="D450" s="158"/>
      <c r="E450" s="132"/>
      <c r="F450" s="85"/>
      <c r="G450" s="85"/>
      <c r="H450" s="85"/>
    </row>
    <row r="451" spans="1:8" x14ac:dyDescent="0.25">
      <c r="A451" s="86"/>
      <c r="B451" s="282"/>
      <c r="C451" s="282"/>
      <c r="D451" s="158"/>
      <c r="E451" s="132"/>
      <c r="F451" s="85"/>
      <c r="G451" s="85"/>
      <c r="H451" s="85"/>
    </row>
    <row r="452" spans="1:8" x14ac:dyDescent="0.25">
      <c r="A452" s="86"/>
      <c r="B452" s="282"/>
      <c r="C452" s="282"/>
      <c r="D452" s="158"/>
      <c r="E452" s="132"/>
      <c r="F452" s="85"/>
      <c r="G452" s="85"/>
      <c r="H452" s="85"/>
    </row>
    <row r="453" spans="1:8" x14ac:dyDescent="0.25">
      <c r="A453" s="86"/>
      <c r="B453" s="282"/>
      <c r="C453" s="282"/>
      <c r="D453" s="158"/>
      <c r="E453" s="132"/>
      <c r="F453" s="85"/>
      <c r="G453" s="85"/>
      <c r="H453" s="85"/>
    </row>
    <row r="454" spans="1:8" x14ac:dyDescent="0.25">
      <c r="A454" s="86"/>
      <c r="B454" s="282"/>
      <c r="C454" s="282"/>
      <c r="D454" s="158"/>
      <c r="E454" s="132"/>
      <c r="F454" s="85"/>
      <c r="G454" s="85"/>
      <c r="H454" s="85"/>
    </row>
    <row r="455" spans="1:8" x14ac:dyDescent="0.25">
      <c r="A455" s="86"/>
      <c r="B455" s="282"/>
      <c r="C455" s="282"/>
      <c r="D455" s="158"/>
      <c r="E455" s="132"/>
      <c r="F455" s="85"/>
      <c r="G455" s="85"/>
      <c r="H455" s="85"/>
    </row>
    <row r="456" spans="1:8" x14ac:dyDescent="0.25">
      <c r="A456" s="86"/>
      <c r="B456" s="282"/>
      <c r="C456" s="282"/>
      <c r="D456" s="158"/>
      <c r="E456" s="132"/>
      <c r="F456" s="85"/>
      <c r="G456" s="85"/>
      <c r="H456" s="85"/>
    </row>
    <row r="457" spans="1:8" x14ac:dyDescent="0.25">
      <c r="A457" s="86"/>
      <c r="B457" s="282"/>
      <c r="C457" s="282"/>
      <c r="D457" s="158"/>
      <c r="E457" s="132"/>
      <c r="F457" s="85"/>
      <c r="G457" s="85"/>
      <c r="H457" s="85"/>
    </row>
    <row r="458" spans="1:8" x14ac:dyDescent="0.25">
      <c r="A458" s="86"/>
      <c r="B458" s="282"/>
      <c r="C458" s="282"/>
      <c r="D458" s="158"/>
      <c r="E458" s="132"/>
      <c r="F458" s="85"/>
      <c r="G458" s="85"/>
      <c r="H458" s="85"/>
    </row>
    <row r="459" spans="1:8" x14ac:dyDescent="0.25">
      <c r="A459" s="86"/>
      <c r="B459" s="282"/>
      <c r="C459" s="282"/>
      <c r="D459" s="158"/>
      <c r="E459" s="132"/>
      <c r="F459" s="85"/>
      <c r="G459" s="85"/>
      <c r="H459" s="85"/>
    </row>
    <row r="460" spans="1:8" x14ac:dyDescent="0.25">
      <c r="A460" s="86"/>
      <c r="B460" s="282"/>
      <c r="C460" s="282"/>
      <c r="D460" s="158"/>
      <c r="E460" s="132"/>
      <c r="F460" s="85"/>
      <c r="G460" s="85"/>
      <c r="H460" s="85"/>
    </row>
    <row r="461" spans="1:8" x14ac:dyDescent="0.25">
      <c r="A461" s="86"/>
      <c r="B461" s="282"/>
      <c r="C461" s="282"/>
      <c r="D461" s="158"/>
      <c r="E461" s="132"/>
      <c r="F461" s="85"/>
      <c r="G461" s="85"/>
      <c r="H461" s="85"/>
    </row>
    <row r="462" spans="1:8" x14ac:dyDescent="0.25">
      <c r="A462" s="86"/>
      <c r="B462" s="282"/>
      <c r="C462" s="282"/>
      <c r="D462" s="158"/>
      <c r="E462" s="132"/>
      <c r="F462" s="85"/>
      <c r="G462" s="85"/>
      <c r="H462" s="85"/>
    </row>
    <row r="463" spans="1:8" x14ac:dyDescent="0.25">
      <c r="A463" s="86"/>
      <c r="B463" s="282"/>
      <c r="C463" s="282"/>
      <c r="D463" s="158"/>
      <c r="E463" s="132"/>
      <c r="F463" s="85"/>
      <c r="G463" s="85"/>
      <c r="H463" s="85"/>
    </row>
    <row r="464" spans="1:8" x14ac:dyDescent="0.25">
      <c r="A464" s="86"/>
      <c r="B464" s="282"/>
      <c r="C464" s="282"/>
      <c r="D464" s="158"/>
      <c r="E464" s="132"/>
      <c r="F464" s="85"/>
      <c r="G464" s="85"/>
      <c r="H464" s="85"/>
    </row>
    <row r="465" spans="1:8" x14ac:dyDescent="0.25">
      <c r="A465" s="86"/>
      <c r="B465" s="282"/>
      <c r="C465" s="282"/>
      <c r="D465" s="158"/>
      <c r="E465" s="132"/>
      <c r="F465" s="85"/>
      <c r="G465" s="85"/>
      <c r="H465" s="85"/>
    </row>
    <row r="466" spans="1:8" x14ac:dyDescent="0.25">
      <c r="A466" s="86"/>
      <c r="B466" s="282"/>
      <c r="C466" s="282"/>
      <c r="D466" s="158"/>
      <c r="E466" s="132"/>
      <c r="F466" s="85"/>
      <c r="G466" s="85"/>
      <c r="H466" s="85"/>
    </row>
    <row r="467" spans="1:8" x14ac:dyDescent="0.25">
      <c r="A467" s="86"/>
      <c r="B467" s="282"/>
      <c r="C467" s="282"/>
      <c r="D467" s="158"/>
      <c r="E467" s="132"/>
      <c r="F467" s="85"/>
      <c r="G467" s="85"/>
      <c r="H467" s="85"/>
    </row>
    <row r="468" spans="1:8" x14ac:dyDescent="0.25">
      <c r="A468" s="86"/>
      <c r="B468" s="282"/>
      <c r="C468" s="282"/>
      <c r="D468" s="158"/>
      <c r="E468" s="132"/>
      <c r="F468" s="85"/>
      <c r="G468" s="85"/>
      <c r="H468" s="85"/>
    </row>
    <row r="469" spans="1:8" x14ac:dyDescent="0.25">
      <c r="A469" s="86"/>
      <c r="B469" s="282"/>
      <c r="C469" s="282"/>
      <c r="D469" s="158"/>
      <c r="E469" s="132"/>
      <c r="F469" s="85"/>
      <c r="G469" s="85"/>
      <c r="H469" s="85"/>
    </row>
    <row r="470" spans="1:8" x14ac:dyDescent="0.25">
      <c r="A470" s="86"/>
      <c r="B470" s="282"/>
      <c r="C470" s="282"/>
      <c r="D470" s="158"/>
      <c r="E470" s="132"/>
      <c r="F470" s="85"/>
      <c r="G470" s="85"/>
      <c r="H470" s="85"/>
    </row>
    <row r="471" spans="1:8" x14ac:dyDescent="0.25">
      <c r="A471" s="86"/>
      <c r="B471" s="282"/>
      <c r="C471" s="282"/>
      <c r="D471" s="158"/>
      <c r="E471" s="132"/>
      <c r="F471" s="85"/>
      <c r="G471" s="85"/>
      <c r="H471" s="85"/>
    </row>
    <row r="472" spans="1:8" x14ac:dyDescent="0.25">
      <c r="A472" s="86"/>
      <c r="B472" s="282"/>
      <c r="C472" s="282"/>
      <c r="D472" s="158"/>
      <c r="E472" s="132"/>
      <c r="F472" s="85"/>
      <c r="G472" s="85"/>
      <c r="H472" s="85"/>
    </row>
    <row r="473" spans="1:8" x14ac:dyDescent="0.25">
      <c r="A473" s="86"/>
      <c r="B473" s="282"/>
      <c r="C473" s="282"/>
      <c r="D473" s="158"/>
      <c r="E473" s="132"/>
      <c r="F473" s="85"/>
      <c r="G473" s="85"/>
      <c r="H473" s="85"/>
    </row>
    <row r="474" spans="1:8" x14ac:dyDescent="0.25">
      <c r="A474" s="86"/>
      <c r="B474" s="282"/>
      <c r="C474" s="282"/>
      <c r="D474" s="158"/>
      <c r="E474" s="132"/>
      <c r="F474" s="85"/>
      <c r="G474" s="85"/>
      <c r="H474" s="85"/>
    </row>
    <row r="475" spans="1:8" x14ac:dyDescent="0.25">
      <c r="A475" s="86"/>
      <c r="B475" s="282"/>
      <c r="C475" s="282"/>
      <c r="D475" s="158"/>
      <c r="E475" s="132"/>
      <c r="F475" s="85"/>
      <c r="G475" s="85"/>
      <c r="H475" s="85"/>
    </row>
    <row r="476" spans="1:8" x14ac:dyDescent="0.25">
      <c r="A476" s="86"/>
      <c r="B476" s="282"/>
      <c r="C476" s="282"/>
      <c r="D476" s="158"/>
      <c r="E476" s="132"/>
      <c r="F476" s="85"/>
      <c r="G476" s="85"/>
      <c r="H476" s="85"/>
    </row>
    <row r="477" spans="1:8" x14ac:dyDescent="0.25">
      <c r="A477" s="86"/>
      <c r="B477" s="282"/>
      <c r="C477" s="282"/>
      <c r="D477" s="158"/>
      <c r="E477" s="132"/>
      <c r="F477" s="85"/>
      <c r="G477" s="85"/>
      <c r="H477" s="85"/>
    </row>
    <row r="478" spans="1:8" x14ac:dyDescent="0.25">
      <c r="A478" s="86"/>
      <c r="B478" s="282"/>
      <c r="C478" s="282"/>
      <c r="D478" s="158"/>
      <c r="E478" s="132"/>
      <c r="F478" s="85"/>
      <c r="G478" s="85"/>
      <c r="H478" s="85"/>
    </row>
    <row r="479" spans="1:8" x14ac:dyDescent="0.25">
      <c r="A479" s="86"/>
      <c r="B479" s="282"/>
      <c r="C479" s="282"/>
      <c r="D479" s="158"/>
      <c r="E479" s="132"/>
      <c r="F479" s="85"/>
      <c r="G479" s="85"/>
      <c r="H479" s="85"/>
    </row>
    <row r="480" spans="1:8" x14ac:dyDescent="0.25">
      <c r="A480" s="86"/>
      <c r="B480" s="282"/>
      <c r="C480" s="282"/>
      <c r="D480" s="158"/>
      <c r="E480" s="132"/>
      <c r="F480" s="85"/>
      <c r="G480" s="85"/>
      <c r="H480" s="85"/>
    </row>
    <row r="481" spans="1:8" x14ac:dyDescent="0.25">
      <c r="A481" s="86"/>
      <c r="B481" s="282"/>
      <c r="C481" s="282"/>
      <c r="D481" s="158"/>
      <c r="E481" s="132"/>
      <c r="F481" s="85"/>
      <c r="G481" s="85"/>
      <c r="H481" s="85"/>
    </row>
    <row r="482" spans="1:8" x14ac:dyDescent="0.25">
      <c r="A482" s="86"/>
      <c r="B482" s="282"/>
      <c r="C482" s="282"/>
      <c r="D482" s="158"/>
      <c r="E482" s="132"/>
      <c r="F482" s="85"/>
      <c r="G482" s="85"/>
      <c r="H482" s="85"/>
    </row>
    <row r="483" spans="1:8" x14ac:dyDescent="0.25">
      <c r="A483" s="86"/>
      <c r="B483" s="282"/>
      <c r="C483" s="282"/>
      <c r="D483" s="158"/>
      <c r="E483" s="132"/>
      <c r="F483" s="85"/>
      <c r="G483" s="85"/>
      <c r="H483" s="85"/>
    </row>
    <row r="484" spans="1:8" x14ac:dyDescent="0.25">
      <c r="A484" s="86"/>
      <c r="B484" s="282"/>
      <c r="C484" s="282"/>
      <c r="D484" s="158"/>
      <c r="E484" s="132"/>
      <c r="F484" s="85"/>
      <c r="G484" s="85"/>
      <c r="H484" s="85"/>
    </row>
    <row r="485" spans="1:8" x14ac:dyDescent="0.25">
      <c r="A485" s="86"/>
      <c r="B485" s="282"/>
      <c r="C485" s="282"/>
      <c r="D485" s="158"/>
      <c r="E485" s="132"/>
      <c r="F485" s="85"/>
      <c r="G485" s="85"/>
      <c r="H485" s="85"/>
    </row>
    <row r="486" spans="1:8" x14ac:dyDescent="0.25">
      <c r="A486" s="86"/>
      <c r="B486" s="282"/>
      <c r="C486" s="282"/>
      <c r="D486" s="158"/>
      <c r="E486" s="132"/>
      <c r="F486" s="85"/>
      <c r="G486" s="85"/>
      <c r="H486" s="85"/>
    </row>
    <row r="487" spans="1:8" x14ac:dyDescent="0.25">
      <c r="A487" s="86"/>
      <c r="B487" s="282"/>
      <c r="C487" s="282"/>
      <c r="D487" s="158"/>
      <c r="E487" s="132"/>
      <c r="F487" s="85"/>
      <c r="G487" s="85"/>
      <c r="H487" s="85"/>
    </row>
    <row r="488" spans="1:8" x14ac:dyDescent="0.25">
      <c r="A488" s="86"/>
      <c r="B488" s="282"/>
      <c r="C488" s="282"/>
      <c r="D488" s="158"/>
      <c r="E488" s="132"/>
      <c r="F488" s="85"/>
      <c r="G488" s="85"/>
      <c r="H488" s="85"/>
    </row>
    <row r="489" spans="1:8" x14ac:dyDescent="0.25">
      <c r="A489" s="86"/>
      <c r="B489" s="282"/>
      <c r="C489" s="282"/>
      <c r="D489" s="158"/>
      <c r="E489" s="132"/>
      <c r="F489" s="85"/>
      <c r="G489" s="85"/>
      <c r="H489" s="85"/>
    </row>
    <row r="490" spans="1:8" x14ac:dyDescent="0.25">
      <c r="A490" s="86"/>
      <c r="B490" s="282"/>
      <c r="C490" s="282"/>
      <c r="D490" s="158"/>
      <c r="E490" s="132"/>
      <c r="F490" s="85"/>
      <c r="G490" s="85"/>
      <c r="H490" s="85"/>
    </row>
    <row r="491" spans="1:8" x14ac:dyDescent="0.25">
      <c r="A491" s="86"/>
      <c r="B491" s="282"/>
      <c r="C491" s="282"/>
      <c r="D491" s="158"/>
      <c r="E491" s="132"/>
      <c r="F491" s="85"/>
      <c r="G491" s="85"/>
      <c r="H491" s="85"/>
    </row>
    <row r="492" spans="1:8" x14ac:dyDescent="0.25">
      <c r="A492" s="86"/>
      <c r="B492" s="282"/>
      <c r="C492" s="282"/>
      <c r="D492" s="158"/>
      <c r="E492" s="132"/>
      <c r="F492" s="85"/>
      <c r="G492" s="85"/>
      <c r="H492" s="85"/>
    </row>
    <row r="493" spans="1:8" x14ac:dyDescent="0.25">
      <c r="A493" s="86"/>
      <c r="B493" s="282"/>
      <c r="C493" s="282"/>
      <c r="D493" s="158"/>
      <c r="E493" s="132"/>
      <c r="F493" s="85"/>
      <c r="G493" s="85"/>
      <c r="H493" s="85"/>
    </row>
    <row r="494" spans="1:8" x14ac:dyDescent="0.25">
      <c r="A494" s="86"/>
      <c r="B494" s="282"/>
      <c r="C494" s="282"/>
      <c r="D494" s="158"/>
      <c r="E494" s="132"/>
      <c r="F494" s="85"/>
      <c r="G494" s="85"/>
      <c r="H494" s="85"/>
    </row>
    <row r="495" spans="1:8" x14ac:dyDescent="0.25">
      <c r="A495" s="86"/>
      <c r="B495" s="282"/>
      <c r="C495" s="282"/>
      <c r="D495" s="158"/>
      <c r="E495" s="132"/>
      <c r="F495" s="85"/>
      <c r="G495" s="85"/>
      <c r="H495" s="85"/>
    </row>
    <row r="496" spans="1:8" x14ac:dyDescent="0.25">
      <c r="A496" s="86"/>
      <c r="B496" s="282"/>
      <c r="C496" s="282"/>
      <c r="D496" s="158"/>
      <c r="E496" s="132"/>
      <c r="F496" s="85"/>
      <c r="G496" s="85"/>
      <c r="H496" s="85"/>
    </row>
    <row r="497" spans="1:8" x14ac:dyDescent="0.25">
      <c r="A497" s="86"/>
      <c r="B497" s="282"/>
      <c r="C497" s="282"/>
      <c r="D497" s="158"/>
      <c r="E497" s="132"/>
      <c r="F497" s="85"/>
      <c r="G497" s="85"/>
      <c r="H497" s="85"/>
    </row>
    <row r="498" spans="1:8" x14ac:dyDescent="0.25">
      <c r="A498" s="86"/>
      <c r="B498" s="282"/>
      <c r="C498" s="282"/>
      <c r="D498" s="158"/>
      <c r="E498" s="132"/>
      <c r="F498" s="85"/>
      <c r="G498" s="85"/>
      <c r="H498" s="85"/>
    </row>
    <row r="499" spans="1:8" x14ac:dyDescent="0.25">
      <c r="A499" s="86"/>
      <c r="B499" s="282"/>
      <c r="C499" s="282"/>
      <c r="D499" s="158"/>
      <c r="E499" s="132"/>
      <c r="F499" s="85"/>
      <c r="G499" s="85"/>
      <c r="H499" s="85"/>
    </row>
    <row r="500" spans="1:8" x14ac:dyDescent="0.25">
      <c r="A500" s="86"/>
      <c r="B500" s="282"/>
      <c r="C500" s="282"/>
      <c r="D500" s="158"/>
      <c r="E500" s="132"/>
      <c r="F500" s="85"/>
      <c r="G500" s="85"/>
      <c r="H500" s="85"/>
    </row>
    <row r="501" spans="1:8" x14ac:dyDescent="0.25">
      <c r="A501" s="86"/>
      <c r="B501" s="282"/>
      <c r="C501" s="282"/>
      <c r="D501" s="158"/>
      <c r="E501" s="132"/>
      <c r="F501" s="85"/>
      <c r="G501" s="85"/>
      <c r="H501" s="85"/>
    </row>
    <row r="502" spans="1:8" x14ac:dyDescent="0.25">
      <c r="A502" s="86"/>
      <c r="B502" s="282"/>
      <c r="C502" s="282"/>
      <c r="D502" s="158"/>
      <c r="E502" s="132"/>
      <c r="F502" s="85"/>
      <c r="G502" s="85"/>
      <c r="H502" s="85"/>
    </row>
    <row r="503" spans="1:8" x14ac:dyDescent="0.25">
      <c r="A503" s="86"/>
      <c r="B503" s="282"/>
      <c r="C503" s="282"/>
      <c r="D503" s="158"/>
      <c r="E503" s="132"/>
      <c r="F503" s="85"/>
      <c r="G503" s="85"/>
      <c r="H503" s="85"/>
    </row>
    <row r="504" spans="1:8" x14ac:dyDescent="0.25">
      <c r="A504" s="86"/>
      <c r="B504" s="282"/>
      <c r="C504" s="282"/>
      <c r="D504" s="158"/>
      <c r="E504" s="132"/>
      <c r="F504" s="85"/>
      <c r="G504" s="85"/>
      <c r="H504" s="85"/>
    </row>
    <row r="505" spans="1:8" x14ac:dyDescent="0.25">
      <c r="A505" s="86"/>
      <c r="B505" s="282"/>
      <c r="C505" s="282"/>
      <c r="D505" s="158"/>
      <c r="E505" s="132"/>
      <c r="F505" s="85"/>
      <c r="G505" s="85"/>
      <c r="H505" s="85"/>
    </row>
    <row r="506" spans="1:8" x14ac:dyDescent="0.25">
      <c r="A506" s="86"/>
      <c r="B506" s="282"/>
      <c r="C506" s="282"/>
      <c r="D506" s="158"/>
      <c r="E506" s="132"/>
      <c r="F506" s="85"/>
      <c r="G506" s="85"/>
      <c r="H506" s="85"/>
    </row>
    <row r="507" spans="1:8" x14ac:dyDescent="0.25">
      <c r="A507" s="86"/>
      <c r="B507" s="282"/>
      <c r="C507" s="282"/>
      <c r="D507" s="158"/>
      <c r="E507" s="132"/>
      <c r="F507" s="85"/>
      <c r="G507" s="85"/>
      <c r="H507" s="85"/>
    </row>
    <row r="508" spans="1:8" x14ac:dyDescent="0.25">
      <c r="A508" s="86"/>
      <c r="B508" s="282"/>
      <c r="C508" s="282"/>
      <c r="D508" s="158"/>
      <c r="E508" s="132"/>
      <c r="F508" s="85"/>
      <c r="G508" s="85"/>
      <c r="H508" s="85"/>
    </row>
    <row r="509" spans="1:8" x14ac:dyDescent="0.25">
      <c r="A509" s="86"/>
      <c r="B509" s="282"/>
      <c r="C509" s="282"/>
      <c r="D509" s="158"/>
      <c r="E509" s="132"/>
      <c r="F509" s="85"/>
      <c r="G509" s="85"/>
      <c r="H509" s="85"/>
    </row>
    <row r="510" spans="1:8" x14ac:dyDescent="0.25">
      <c r="A510" s="86"/>
      <c r="B510" s="282"/>
      <c r="C510" s="282"/>
      <c r="D510" s="158"/>
      <c r="E510" s="132"/>
      <c r="F510" s="85"/>
      <c r="G510" s="85"/>
      <c r="H510" s="85"/>
    </row>
    <row r="511" spans="1:8" x14ac:dyDescent="0.25">
      <c r="A511" s="86"/>
      <c r="B511" s="282"/>
      <c r="C511" s="282"/>
      <c r="D511" s="158"/>
      <c r="E511" s="132"/>
      <c r="F511" s="85"/>
      <c r="G511" s="85"/>
      <c r="H511" s="85"/>
    </row>
    <row r="512" spans="1:8" x14ac:dyDescent="0.25">
      <c r="A512" s="86"/>
      <c r="B512" s="282"/>
      <c r="C512" s="282"/>
      <c r="D512" s="158"/>
      <c r="E512" s="132"/>
      <c r="F512" s="85"/>
      <c r="G512" s="85"/>
      <c r="H512" s="85"/>
    </row>
    <row r="513" spans="1:8" x14ac:dyDescent="0.25">
      <c r="A513" s="86"/>
      <c r="B513" s="282"/>
      <c r="C513" s="282"/>
      <c r="D513" s="158"/>
      <c r="E513" s="132"/>
      <c r="F513" s="85"/>
      <c r="G513" s="85"/>
      <c r="H513" s="85"/>
    </row>
    <row r="514" spans="1:8" x14ac:dyDescent="0.25">
      <c r="A514" s="86"/>
      <c r="B514" s="282"/>
      <c r="C514" s="282"/>
      <c r="D514" s="158"/>
      <c r="E514" s="132"/>
      <c r="F514" s="85"/>
      <c r="G514" s="85"/>
      <c r="H514" s="85"/>
    </row>
    <row r="515" spans="1:8" x14ac:dyDescent="0.25">
      <c r="A515" s="86"/>
      <c r="B515" s="282"/>
      <c r="C515" s="282"/>
      <c r="D515" s="158"/>
      <c r="E515" s="132"/>
      <c r="F515" s="85"/>
      <c r="G515" s="85"/>
      <c r="H515" s="85"/>
    </row>
    <row r="516" spans="1:8" x14ac:dyDescent="0.25">
      <c r="A516" s="86"/>
      <c r="B516" s="282"/>
      <c r="C516" s="282"/>
      <c r="D516" s="158"/>
      <c r="E516" s="132"/>
      <c r="F516" s="85"/>
      <c r="G516" s="85"/>
      <c r="H516" s="85"/>
    </row>
    <row r="517" spans="1:8" x14ac:dyDescent="0.25">
      <c r="A517" s="86"/>
      <c r="B517" s="282"/>
      <c r="C517" s="282"/>
      <c r="D517" s="158"/>
      <c r="E517" s="132"/>
      <c r="F517" s="85"/>
      <c r="G517" s="85"/>
      <c r="H517" s="85"/>
    </row>
    <row r="518" spans="1:8" x14ac:dyDescent="0.25">
      <c r="A518" s="86"/>
      <c r="B518" s="282"/>
      <c r="C518" s="282"/>
      <c r="D518" s="158"/>
      <c r="E518" s="132"/>
      <c r="F518" s="85"/>
      <c r="G518" s="85"/>
      <c r="H518" s="85"/>
    </row>
    <row r="519" spans="1:8" x14ac:dyDescent="0.25">
      <c r="A519" s="86"/>
      <c r="B519" s="282"/>
      <c r="C519" s="282"/>
      <c r="D519" s="158"/>
      <c r="E519" s="132"/>
      <c r="F519" s="85"/>
      <c r="G519" s="85"/>
      <c r="H519" s="85"/>
    </row>
    <row r="520" spans="1:8" x14ac:dyDescent="0.25">
      <c r="A520" s="86"/>
      <c r="B520" s="282"/>
      <c r="C520" s="282"/>
      <c r="D520" s="158"/>
      <c r="E520" s="132"/>
      <c r="F520" s="85"/>
      <c r="G520" s="85"/>
      <c r="H520" s="85"/>
    </row>
    <row r="521" spans="1:8" x14ac:dyDescent="0.25">
      <c r="A521" s="86"/>
      <c r="B521" s="282"/>
      <c r="C521" s="282"/>
      <c r="D521" s="158"/>
      <c r="E521" s="132"/>
      <c r="F521" s="85"/>
      <c r="G521" s="85"/>
      <c r="H521" s="85"/>
    </row>
    <row r="522" spans="1:8" x14ac:dyDescent="0.25">
      <c r="A522" s="86"/>
      <c r="B522" s="282"/>
      <c r="C522" s="282"/>
      <c r="D522" s="158"/>
      <c r="E522" s="132"/>
      <c r="F522" s="85"/>
      <c r="G522" s="85"/>
      <c r="H522" s="85"/>
    </row>
    <row r="523" spans="1:8" x14ac:dyDescent="0.25">
      <c r="A523" s="86"/>
      <c r="B523" s="282"/>
      <c r="C523" s="282"/>
      <c r="D523" s="158"/>
      <c r="E523" s="132"/>
      <c r="F523" s="85"/>
      <c r="G523" s="85"/>
      <c r="H523" s="85"/>
    </row>
    <row r="524" spans="1:8" x14ac:dyDescent="0.25">
      <c r="A524" s="86"/>
      <c r="B524" s="282"/>
      <c r="C524" s="282"/>
      <c r="D524" s="158"/>
      <c r="E524" s="132"/>
      <c r="F524" s="85"/>
      <c r="G524" s="85"/>
      <c r="H524" s="85"/>
    </row>
    <row r="525" spans="1:8" x14ac:dyDescent="0.25">
      <c r="A525" s="86"/>
      <c r="B525" s="282"/>
      <c r="C525" s="282"/>
      <c r="D525" s="158"/>
      <c r="E525" s="132"/>
      <c r="F525" s="85"/>
      <c r="G525" s="85"/>
      <c r="H525" s="85"/>
    </row>
    <row r="526" spans="1:8" x14ac:dyDescent="0.25">
      <c r="A526" s="86"/>
      <c r="B526" s="282"/>
      <c r="C526" s="282"/>
      <c r="D526" s="158"/>
      <c r="E526" s="132"/>
      <c r="F526" s="85"/>
      <c r="G526" s="85"/>
      <c r="H526" s="85"/>
    </row>
    <row r="527" spans="1:8" x14ac:dyDescent="0.25">
      <c r="A527" s="86"/>
      <c r="B527" s="282"/>
      <c r="C527" s="282"/>
      <c r="D527" s="158"/>
      <c r="E527" s="132"/>
      <c r="F527" s="85"/>
      <c r="G527" s="85"/>
      <c r="H527" s="85"/>
    </row>
    <row r="528" spans="1:8" x14ac:dyDescent="0.25">
      <c r="A528" s="86"/>
      <c r="B528" s="282"/>
      <c r="C528" s="282"/>
      <c r="D528" s="158"/>
      <c r="E528" s="132"/>
      <c r="F528" s="85"/>
      <c r="G528" s="85"/>
      <c r="H528" s="85"/>
    </row>
    <row r="529" spans="1:8" x14ac:dyDescent="0.25">
      <c r="A529" s="86"/>
      <c r="B529" s="282"/>
      <c r="C529" s="282"/>
      <c r="D529" s="158"/>
      <c r="E529" s="132"/>
      <c r="F529" s="85"/>
      <c r="G529" s="85"/>
      <c r="H529" s="85"/>
    </row>
    <row r="530" spans="1:8" x14ac:dyDescent="0.25">
      <c r="A530" s="86"/>
      <c r="B530" s="282"/>
      <c r="C530" s="282"/>
      <c r="D530" s="158"/>
      <c r="E530" s="132"/>
      <c r="F530" s="85"/>
      <c r="G530" s="85"/>
      <c r="H530" s="85"/>
    </row>
    <row r="531" spans="1:8" x14ac:dyDescent="0.25">
      <c r="A531" s="86"/>
      <c r="B531" s="282"/>
      <c r="C531" s="282"/>
      <c r="D531" s="158"/>
      <c r="E531" s="132"/>
      <c r="F531" s="85"/>
      <c r="G531" s="85"/>
      <c r="H531" s="85"/>
    </row>
    <row r="532" spans="1:8" x14ac:dyDescent="0.25">
      <c r="A532" s="86"/>
      <c r="B532" s="282"/>
      <c r="C532" s="282"/>
      <c r="D532" s="158"/>
      <c r="E532" s="132"/>
      <c r="F532" s="85"/>
      <c r="G532" s="85"/>
      <c r="H532" s="85"/>
    </row>
    <row r="533" spans="1:8" x14ac:dyDescent="0.25">
      <c r="A533" s="86"/>
      <c r="B533" s="282"/>
      <c r="C533" s="282"/>
      <c r="D533" s="158"/>
      <c r="E533" s="132"/>
      <c r="F533" s="85"/>
      <c r="G533" s="85"/>
      <c r="H533" s="85"/>
    </row>
    <row r="534" spans="1:8" x14ac:dyDescent="0.25">
      <c r="A534" s="86"/>
      <c r="B534" s="282"/>
      <c r="C534" s="282"/>
      <c r="D534" s="158"/>
      <c r="E534" s="132"/>
      <c r="F534" s="85"/>
      <c r="G534" s="85"/>
      <c r="H534" s="85"/>
    </row>
    <row r="535" spans="1:8" x14ac:dyDescent="0.25">
      <c r="A535" s="86"/>
      <c r="B535" s="282"/>
      <c r="C535" s="282"/>
      <c r="D535" s="158"/>
      <c r="E535" s="132"/>
      <c r="F535" s="85"/>
      <c r="G535" s="85"/>
      <c r="H535" s="85"/>
    </row>
    <row r="536" spans="1:8" x14ac:dyDescent="0.25">
      <c r="A536" s="86"/>
      <c r="B536" s="282"/>
      <c r="C536" s="282"/>
      <c r="D536" s="158"/>
      <c r="E536" s="132"/>
      <c r="F536" s="85"/>
      <c r="G536" s="85"/>
      <c r="H536" s="85"/>
    </row>
    <row r="537" spans="1:8" x14ac:dyDescent="0.25">
      <c r="A537" s="86"/>
      <c r="B537" s="282"/>
      <c r="C537" s="282"/>
      <c r="D537" s="158"/>
      <c r="E537" s="132"/>
      <c r="F537" s="85"/>
      <c r="G537" s="85"/>
      <c r="H537" s="85"/>
    </row>
    <row r="538" spans="1:8" x14ac:dyDescent="0.25">
      <c r="A538" s="86"/>
      <c r="B538" s="282"/>
      <c r="C538" s="282"/>
      <c r="D538" s="158"/>
      <c r="E538" s="132"/>
      <c r="F538" s="85"/>
      <c r="G538" s="85"/>
      <c r="H538" s="85"/>
    </row>
    <row r="539" spans="1:8" x14ac:dyDescent="0.25">
      <c r="A539" s="86"/>
      <c r="B539" s="282"/>
      <c r="C539" s="282"/>
      <c r="D539" s="158"/>
      <c r="E539" s="132"/>
      <c r="F539" s="85"/>
      <c r="G539" s="85"/>
      <c r="H539" s="85"/>
    </row>
    <row r="540" spans="1:8" x14ac:dyDescent="0.25">
      <c r="A540" s="86"/>
      <c r="B540" s="282"/>
      <c r="C540" s="282"/>
      <c r="D540" s="158"/>
      <c r="E540" s="132"/>
      <c r="F540" s="85"/>
      <c r="G540" s="85"/>
      <c r="H540" s="85"/>
    </row>
    <row r="541" spans="1:8" x14ac:dyDescent="0.25">
      <c r="A541" s="86"/>
      <c r="B541" s="282"/>
      <c r="C541" s="282"/>
      <c r="D541" s="158"/>
      <c r="E541" s="132"/>
      <c r="F541" s="85"/>
      <c r="G541" s="85"/>
      <c r="H541" s="85"/>
    </row>
    <row r="542" spans="1:8" x14ac:dyDescent="0.25">
      <c r="A542" s="86"/>
      <c r="B542" s="282"/>
      <c r="C542" s="282"/>
      <c r="D542" s="158"/>
      <c r="E542" s="132"/>
      <c r="F542" s="85"/>
      <c r="G542" s="85"/>
      <c r="H542" s="85"/>
    </row>
    <row r="543" spans="1:8" x14ac:dyDescent="0.25">
      <c r="A543" s="86"/>
      <c r="B543" s="282"/>
      <c r="C543" s="282"/>
      <c r="D543" s="158"/>
      <c r="E543" s="132"/>
      <c r="F543" s="85"/>
      <c r="G543" s="85"/>
      <c r="H543" s="85"/>
    </row>
    <row r="544" spans="1:8" x14ac:dyDescent="0.25">
      <c r="A544" s="86"/>
      <c r="B544" s="282"/>
      <c r="C544" s="282"/>
      <c r="D544" s="158"/>
      <c r="E544" s="132"/>
      <c r="F544" s="85"/>
      <c r="G544" s="85"/>
      <c r="H544" s="85"/>
    </row>
    <row r="545" spans="1:8" x14ac:dyDescent="0.25">
      <c r="A545" s="86"/>
      <c r="B545" s="282"/>
      <c r="C545" s="282"/>
      <c r="D545" s="158"/>
      <c r="E545" s="132"/>
      <c r="F545" s="85"/>
      <c r="G545" s="85"/>
      <c r="H545" s="85"/>
    </row>
    <row r="546" spans="1:8" x14ac:dyDescent="0.25">
      <c r="A546" s="86"/>
      <c r="B546" s="282"/>
      <c r="C546" s="282"/>
      <c r="D546" s="158"/>
      <c r="E546" s="132"/>
      <c r="F546" s="85"/>
      <c r="G546" s="85"/>
      <c r="H546" s="85"/>
    </row>
    <row r="547" spans="1:8" x14ac:dyDescent="0.25">
      <c r="A547" s="86"/>
      <c r="B547" s="282"/>
      <c r="C547" s="282"/>
      <c r="D547" s="158"/>
      <c r="E547" s="132"/>
      <c r="F547" s="85"/>
      <c r="G547" s="85"/>
      <c r="H547" s="85"/>
    </row>
    <row r="548" spans="1:8" x14ac:dyDescent="0.25">
      <c r="A548" s="86"/>
      <c r="B548" s="282"/>
      <c r="C548" s="282"/>
      <c r="D548" s="158"/>
      <c r="E548" s="132"/>
      <c r="F548" s="85"/>
      <c r="G548" s="85"/>
      <c r="H548" s="85"/>
    </row>
    <row r="549" spans="1:8" x14ac:dyDescent="0.25">
      <c r="A549" s="86"/>
      <c r="B549" s="282"/>
      <c r="C549" s="282"/>
      <c r="D549" s="158"/>
      <c r="E549" s="132"/>
      <c r="F549" s="85"/>
      <c r="G549" s="85"/>
      <c r="H549" s="85"/>
    </row>
    <row r="550" spans="1:8" x14ac:dyDescent="0.25">
      <c r="A550" s="86"/>
      <c r="B550" s="282"/>
      <c r="C550" s="282"/>
      <c r="D550" s="158"/>
      <c r="E550" s="132"/>
      <c r="F550" s="85"/>
      <c r="G550" s="85"/>
      <c r="H550" s="85"/>
    </row>
    <row r="551" spans="1:8" x14ac:dyDescent="0.25">
      <c r="A551" s="86"/>
      <c r="B551" s="282"/>
      <c r="C551" s="282"/>
      <c r="D551" s="158"/>
      <c r="E551" s="132"/>
      <c r="F551" s="85"/>
      <c r="G551" s="85"/>
      <c r="H551" s="85"/>
    </row>
    <row r="552" spans="1:8" x14ac:dyDescent="0.25">
      <c r="A552" s="86"/>
      <c r="B552" s="282"/>
      <c r="C552" s="282"/>
      <c r="D552" s="158"/>
      <c r="E552" s="132"/>
      <c r="F552" s="85"/>
      <c r="G552" s="85"/>
      <c r="H552" s="85"/>
    </row>
    <row r="553" spans="1:8" x14ac:dyDescent="0.25">
      <c r="A553" s="86"/>
      <c r="B553" s="282"/>
      <c r="C553" s="282"/>
      <c r="D553" s="158"/>
      <c r="E553" s="132"/>
      <c r="F553" s="85"/>
      <c r="G553" s="85"/>
      <c r="H553" s="85"/>
    </row>
    <row r="554" spans="1:8" x14ac:dyDescent="0.25">
      <c r="A554" s="86"/>
      <c r="B554" s="282"/>
      <c r="C554" s="282"/>
      <c r="D554" s="158"/>
      <c r="E554" s="132"/>
      <c r="F554" s="85"/>
      <c r="G554" s="85"/>
      <c r="H554" s="85"/>
    </row>
    <row r="555" spans="1:8" x14ac:dyDescent="0.25">
      <c r="A555" s="86"/>
      <c r="B555" s="282"/>
      <c r="C555" s="282"/>
      <c r="D555" s="158"/>
      <c r="E555" s="132"/>
      <c r="F555" s="85"/>
      <c r="G555" s="85"/>
      <c r="H555" s="85"/>
    </row>
    <row r="556" spans="1:8" x14ac:dyDescent="0.25">
      <c r="A556" s="86"/>
      <c r="B556" s="282"/>
      <c r="C556" s="282"/>
      <c r="D556" s="158"/>
      <c r="E556" s="132"/>
      <c r="F556" s="85"/>
      <c r="G556" s="85"/>
      <c r="H556" s="85"/>
    </row>
    <row r="557" spans="1:8" x14ac:dyDescent="0.25">
      <c r="A557" s="86"/>
      <c r="B557" s="282"/>
      <c r="C557" s="282"/>
      <c r="D557" s="158"/>
      <c r="E557" s="132"/>
      <c r="F557" s="85"/>
      <c r="G557" s="85"/>
      <c r="H557" s="85"/>
    </row>
    <row r="558" spans="1:8" x14ac:dyDescent="0.25">
      <c r="A558" s="86"/>
      <c r="B558" s="282"/>
      <c r="C558" s="282"/>
      <c r="D558" s="158"/>
      <c r="E558" s="132"/>
      <c r="F558" s="85"/>
      <c r="G558" s="85"/>
      <c r="H558" s="85"/>
    </row>
    <row r="559" spans="1:8" x14ac:dyDescent="0.25">
      <c r="A559" s="86"/>
      <c r="B559" s="282"/>
      <c r="C559" s="282"/>
      <c r="D559" s="158"/>
      <c r="E559" s="132"/>
      <c r="F559" s="85"/>
      <c r="G559" s="85"/>
      <c r="H559" s="85"/>
    </row>
    <row r="560" spans="1:8" x14ac:dyDescent="0.25">
      <c r="A560" s="86"/>
      <c r="B560" s="282"/>
      <c r="C560" s="282"/>
      <c r="D560" s="158"/>
      <c r="E560" s="132"/>
      <c r="F560" s="85"/>
      <c r="G560" s="85"/>
      <c r="H560" s="85"/>
    </row>
    <row r="561" spans="1:8" x14ac:dyDescent="0.25">
      <c r="A561" s="86"/>
      <c r="B561" s="282"/>
      <c r="C561" s="282"/>
      <c r="D561" s="158"/>
      <c r="E561" s="132"/>
      <c r="F561" s="85"/>
      <c r="G561" s="85"/>
      <c r="H561" s="85"/>
    </row>
    <row r="562" spans="1:8" x14ac:dyDescent="0.25">
      <c r="A562" s="86"/>
      <c r="B562" s="282"/>
      <c r="C562" s="282"/>
      <c r="D562" s="158"/>
      <c r="E562" s="132"/>
      <c r="F562" s="85"/>
      <c r="G562" s="85"/>
      <c r="H562" s="85"/>
    </row>
    <row r="563" spans="1:8" x14ac:dyDescent="0.25">
      <c r="A563" s="86"/>
      <c r="B563" s="282"/>
      <c r="C563" s="282"/>
      <c r="D563" s="158"/>
      <c r="E563" s="132"/>
      <c r="F563" s="85"/>
      <c r="G563" s="85"/>
      <c r="H563" s="85"/>
    </row>
    <row r="564" spans="1:8" x14ac:dyDescent="0.25">
      <c r="A564" s="86"/>
      <c r="B564" s="282"/>
      <c r="C564" s="282"/>
      <c r="D564" s="158"/>
      <c r="E564" s="132"/>
      <c r="F564" s="85"/>
      <c r="G564" s="85"/>
      <c r="H564" s="85"/>
    </row>
    <row r="565" spans="1:8" x14ac:dyDescent="0.25">
      <c r="A565" s="86"/>
      <c r="B565" s="282"/>
      <c r="C565" s="282"/>
      <c r="D565" s="158"/>
      <c r="E565" s="132"/>
      <c r="F565" s="85"/>
      <c r="G565" s="85"/>
      <c r="H565" s="85"/>
    </row>
    <row r="566" spans="1:8" x14ac:dyDescent="0.25">
      <c r="A566" s="86"/>
      <c r="B566" s="282"/>
      <c r="C566" s="282"/>
      <c r="D566" s="158"/>
      <c r="E566" s="132"/>
      <c r="F566" s="85"/>
      <c r="G566" s="85"/>
      <c r="H566" s="85"/>
    </row>
    <row r="567" spans="1:8" x14ac:dyDescent="0.25">
      <c r="A567" s="86"/>
      <c r="B567" s="282"/>
      <c r="C567" s="282"/>
      <c r="D567" s="158"/>
      <c r="E567" s="132"/>
      <c r="F567" s="85"/>
      <c r="G567" s="85"/>
      <c r="H567" s="85"/>
    </row>
    <row r="568" spans="1:8" x14ac:dyDescent="0.25">
      <c r="A568" s="86"/>
      <c r="B568" s="282"/>
      <c r="C568" s="282"/>
      <c r="D568" s="158"/>
      <c r="E568" s="132"/>
      <c r="F568" s="85"/>
      <c r="G568" s="85"/>
      <c r="H568" s="85"/>
    </row>
    <row r="569" spans="1:8" x14ac:dyDescent="0.25">
      <c r="A569" s="86"/>
      <c r="B569" s="282"/>
      <c r="C569" s="282"/>
      <c r="D569" s="158"/>
      <c r="E569" s="132"/>
      <c r="F569" s="85"/>
      <c r="G569" s="85"/>
      <c r="H569" s="85"/>
    </row>
    <row r="570" spans="1:8" x14ac:dyDescent="0.25">
      <c r="A570" s="86"/>
      <c r="B570" s="282"/>
      <c r="C570" s="282"/>
      <c r="D570" s="158"/>
      <c r="E570" s="132"/>
      <c r="F570" s="85"/>
      <c r="G570" s="85"/>
      <c r="H570" s="85"/>
    </row>
    <row r="571" spans="1:8" x14ac:dyDescent="0.25">
      <c r="A571" s="86"/>
      <c r="B571" s="282"/>
      <c r="C571" s="282"/>
      <c r="D571" s="158"/>
      <c r="E571" s="132"/>
      <c r="F571" s="85"/>
      <c r="G571" s="85"/>
      <c r="H571" s="85"/>
    </row>
    <row r="572" spans="1:8" x14ac:dyDescent="0.25">
      <c r="A572" s="86"/>
      <c r="B572" s="282"/>
      <c r="C572" s="282"/>
      <c r="D572" s="158"/>
      <c r="E572" s="132"/>
      <c r="F572" s="85"/>
      <c r="G572" s="85"/>
      <c r="H572" s="85"/>
    </row>
    <row r="573" spans="1:8" x14ac:dyDescent="0.25">
      <c r="A573" s="86"/>
      <c r="B573" s="282"/>
      <c r="C573" s="282"/>
      <c r="D573" s="158"/>
      <c r="E573" s="132"/>
      <c r="F573" s="85"/>
      <c r="G573" s="85"/>
      <c r="H573" s="85"/>
    </row>
    <row r="574" spans="1:8" x14ac:dyDescent="0.25">
      <c r="A574" s="86"/>
      <c r="B574" s="282"/>
      <c r="C574" s="282"/>
      <c r="D574" s="158"/>
      <c r="E574" s="132"/>
      <c r="F574" s="85"/>
      <c r="G574" s="85"/>
      <c r="H574" s="85"/>
    </row>
    <row r="575" spans="1:8" x14ac:dyDescent="0.25">
      <c r="A575" s="86"/>
      <c r="B575" s="282"/>
      <c r="C575" s="282"/>
      <c r="D575" s="158"/>
      <c r="E575" s="132"/>
      <c r="F575" s="85"/>
      <c r="G575" s="85"/>
      <c r="H575" s="85"/>
    </row>
    <row r="576" spans="1:8" x14ac:dyDescent="0.25">
      <c r="A576" s="86"/>
      <c r="B576" s="282"/>
      <c r="C576" s="282"/>
      <c r="D576" s="158"/>
      <c r="E576" s="132"/>
      <c r="F576" s="85"/>
      <c r="G576" s="85"/>
      <c r="H576" s="85"/>
    </row>
    <row r="577" spans="1:8" x14ac:dyDescent="0.25">
      <c r="A577" s="86"/>
      <c r="B577" s="282"/>
      <c r="C577" s="282"/>
      <c r="D577" s="158"/>
      <c r="E577" s="132"/>
      <c r="F577" s="85"/>
      <c r="G577" s="85"/>
      <c r="H577" s="85"/>
    </row>
    <row r="578" spans="1:8" x14ac:dyDescent="0.25">
      <c r="A578" s="86"/>
      <c r="B578" s="282"/>
      <c r="C578" s="282"/>
      <c r="D578" s="158"/>
      <c r="E578" s="132"/>
      <c r="F578" s="85"/>
      <c r="G578" s="85"/>
      <c r="H578" s="85"/>
    </row>
    <row r="579" spans="1:8" x14ac:dyDescent="0.25">
      <c r="A579" s="86"/>
      <c r="B579" s="282"/>
      <c r="C579" s="282"/>
      <c r="D579" s="158"/>
      <c r="E579" s="132"/>
      <c r="F579" s="85"/>
      <c r="G579" s="85"/>
      <c r="H579" s="85"/>
    </row>
    <row r="580" spans="1:8" x14ac:dyDescent="0.25">
      <c r="A580" s="86"/>
      <c r="B580" s="282"/>
      <c r="C580" s="282"/>
      <c r="D580" s="158"/>
      <c r="E580" s="132"/>
      <c r="F580" s="85"/>
      <c r="G580" s="85"/>
      <c r="H580" s="85"/>
    </row>
    <row r="581" spans="1:8" x14ac:dyDescent="0.25">
      <c r="A581" s="86"/>
      <c r="B581" s="282"/>
      <c r="C581" s="282"/>
      <c r="D581" s="158"/>
      <c r="E581" s="132"/>
      <c r="F581" s="85"/>
      <c r="G581" s="85"/>
      <c r="H581" s="85"/>
    </row>
    <row r="582" spans="1:8" x14ac:dyDescent="0.25">
      <c r="A582" s="86"/>
      <c r="B582" s="282"/>
      <c r="C582" s="282"/>
      <c r="D582" s="158"/>
      <c r="E582" s="132"/>
      <c r="F582" s="85"/>
      <c r="G582" s="85"/>
      <c r="H582" s="85"/>
    </row>
    <row r="583" spans="1:8" x14ac:dyDescent="0.25">
      <c r="A583" s="86"/>
      <c r="B583" s="282"/>
      <c r="C583" s="282"/>
      <c r="D583" s="158"/>
      <c r="E583" s="132"/>
      <c r="F583" s="85"/>
      <c r="G583" s="85"/>
      <c r="H583" s="85"/>
    </row>
    <row r="584" spans="1:8" x14ac:dyDescent="0.25">
      <c r="A584" s="86"/>
      <c r="B584" s="282"/>
      <c r="C584" s="282"/>
      <c r="D584" s="158"/>
      <c r="E584" s="132"/>
      <c r="F584" s="85"/>
      <c r="G584" s="85"/>
      <c r="H584" s="85"/>
    </row>
    <row r="585" spans="1:8" x14ac:dyDescent="0.25">
      <c r="A585" s="86"/>
      <c r="B585" s="282"/>
      <c r="C585" s="282"/>
      <c r="D585" s="158"/>
      <c r="E585" s="132"/>
      <c r="F585" s="85"/>
      <c r="G585" s="85"/>
      <c r="H585" s="85"/>
    </row>
    <row r="586" spans="1:8" x14ac:dyDescent="0.25">
      <c r="A586" s="86"/>
      <c r="B586" s="282"/>
      <c r="C586" s="282"/>
      <c r="D586" s="158"/>
      <c r="E586" s="132"/>
      <c r="F586" s="85"/>
      <c r="G586" s="85"/>
      <c r="H586" s="85"/>
    </row>
    <row r="587" spans="1:8" x14ac:dyDescent="0.25">
      <c r="A587" s="86"/>
      <c r="B587" s="282"/>
      <c r="C587" s="282"/>
      <c r="D587" s="158"/>
      <c r="E587" s="132"/>
      <c r="F587" s="85"/>
      <c r="G587" s="85"/>
      <c r="H587" s="85"/>
    </row>
    <row r="588" spans="1:8" x14ac:dyDescent="0.25">
      <c r="A588" s="86"/>
      <c r="B588" s="282"/>
      <c r="C588" s="282"/>
      <c r="D588" s="158"/>
      <c r="E588" s="132"/>
      <c r="F588" s="85"/>
      <c r="G588" s="85"/>
      <c r="H588" s="85"/>
    </row>
    <row r="589" spans="1:8" x14ac:dyDescent="0.25">
      <c r="A589" s="86"/>
      <c r="B589" s="282"/>
      <c r="C589" s="282"/>
      <c r="D589" s="158"/>
      <c r="E589" s="132"/>
      <c r="F589" s="85"/>
      <c r="G589" s="85"/>
      <c r="H589" s="85"/>
    </row>
    <row r="590" spans="1:8" x14ac:dyDescent="0.25">
      <c r="A590" s="86"/>
      <c r="B590" s="282"/>
      <c r="C590" s="282"/>
      <c r="D590" s="158"/>
      <c r="E590" s="132"/>
      <c r="F590" s="85"/>
      <c r="G590" s="85"/>
      <c r="H590" s="85"/>
    </row>
    <row r="591" spans="1:8" x14ac:dyDescent="0.25">
      <c r="A591" s="86"/>
      <c r="B591" s="282"/>
      <c r="C591" s="282"/>
      <c r="D591" s="158"/>
      <c r="E591" s="132"/>
      <c r="F591" s="85"/>
      <c r="G591" s="85"/>
      <c r="H591" s="85"/>
    </row>
    <row r="592" spans="1:8" x14ac:dyDescent="0.25">
      <c r="A592" s="86"/>
      <c r="B592" s="282"/>
      <c r="C592" s="282"/>
      <c r="D592" s="158"/>
      <c r="E592" s="132"/>
      <c r="F592" s="85"/>
      <c r="G592" s="85"/>
      <c r="H592" s="85"/>
    </row>
    <row r="593" spans="1:8" x14ac:dyDescent="0.25">
      <c r="A593" s="86"/>
      <c r="B593" s="282"/>
      <c r="C593" s="282"/>
      <c r="D593" s="158"/>
      <c r="E593" s="132"/>
      <c r="F593" s="85"/>
      <c r="G593" s="85"/>
      <c r="H593" s="85"/>
    </row>
    <row r="594" spans="1:8" x14ac:dyDescent="0.25">
      <c r="A594" s="86"/>
      <c r="B594" s="282"/>
      <c r="C594" s="282"/>
      <c r="D594" s="158"/>
      <c r="E594" s="132"/>
      <c r="F594" s="85"/>
      <c r="G594" s="85"/>
      <c r="H594" s="85"/>
    </row>
    <row r="595" spans="1:8" x14ac:dyDescent="0.25">
      <c r="A595" s="86"/>
      <c r="B595" s="282"/>
      <c r="C595" s="282"/>
      <c r="D595" s="158"/>
      <c r="E595" s="132"/>
      <c r="F595" s="85"/>
      <c r="G595" s="85"/>
      <c r="H595" s="85"/>
    </row>
    <row r="596" spans="1:8" x14ac:dyDescent="0.25">
      <c r="A596" s="86"/>
      <c r="B596" s="282"/>
      <c r="C596" s="282"/>
      <c r="D596" s="158"/>
      <c r="E596" s="132"/>
      <c r="F596" s="85"/>
      <c r="G596" s="85"/>
      <c r="H596" s="85"/>
    </row>
    <row r="597" spans="1:8" x14ac:dyDescent="0.25">
      <c r="A597" s="86"/>
      <c r="B597" s="282"/>
      <c r="C597" s="282"/>
      <c r="D597" s="158"/>
      <c r="E597" s="132"/>
      <c r="F597" s="85"/>
      <c r="G597" s="85"/>
      <c r="H597" s="85"/>
    </row>
    <row r="598" spans="1:8" x14ac:dyDescent="0.25">
      <c r="A598" s="86"/>
      <c r="B598" s="282"/>
      <c r="C598" s="282"/>
      <c r="D598" s="158"/>
      <c r="E598" s="132"/>
      <c r="F598" s="85"/>
      <c r="G598" s="85"/>
      <c r="H598" s="85"/>
    </row>
    <row r="599" spans="1:8" x14ac:dyDescent="0.25">
      <c r="A599" s="86"/>
      <c r="B599" s="282"/>
      <c r="C599" s="282"/>
      <c r="D599" s="158"/>
      <c r="E599" s="132"/>
      <c r="F599" s="85"/>
      <c r="G599" s="85"/>
      <c r="H599" s="85"/>
    </row>
    <row r="600" spans="1:8" x14ac:dyDescent="0.25">
      <c r="A600" s="86"/>
      <c r="B600" s="282"/>
      <c r="C600" s="282"/>
      <c r="D600" s="158"/>
      <c r="E600" s="132"/>
      <c r="F600" s="85"/>
      <c r="G600" s="85"/>
      <c r="H600" s="85"/>
    </row>
    <row r="601" spans="1:8" x14ac:dyDescent="0.25">
      <c r="A601" s="86"/>
      <c r="B601" s="282"/>
      <c r="C601" s="282"/>
      <c r="D601" s="158"/>
      <c r="E601" s="132"/>
      <c r="F601" s="85"/>
      <c r="G601" s="85"/>
      <c r="H601" s="85"/>
    </row>
    <row r="602" spans="1:8" x14ac:dyDescent="0.25">
      <c r="A602" s="86"/>
      <c r="B602" s="282"/>
      <c r="C602" s="282"/>
      <c r="D602" s="158"/>
      <c r="E602" s="132"/>
      <c r="F602" s="85"/>
      <c r="G602" s="85"/>
      <c r="H602" s="85"/>
    </row>
    <row r="603" spans="1:8" x14ac:dyDescent="0.25">
      <c r="A603" s="86"/>
      <c r="B603" s="282"/>
      <c r="C603" s="282"/>
      <c r="D603" s="158"/>
      <c r="E603" s="132"/>
      <c r="F603" s="85"/>
      <c r="G603" s="85"/>
      <c r="H603" s="85"/>
    </row>
    <row r="604" spans="1:8" x14ac:dyDescent="0.25">
      <c r="A604" s="86"/>
      <c r="B604" s="282"/>
      <c r="C604" s="282"/>
      <c r="D604" s="158"/>
      <c r="E604" s="132"/>
      <c r="F604" s="85"/>
      <c r="G604" s="85"/>
      <c r="H604" s="85"/>
    </row>
    <row r="605" spans="1:8" x14ac:dyDescent="0.25">
      <c r="A605" s="86"/>
      <c r="B605" s="282"/>
      <c r="C605" s="282"/>
      <c r="D605" s="158"/>
      <c r="E605" s="132"/>
      <c r="F605" s="85"/>
      <c r="G605" s="85"/>
      <c r="H605" s="85"/>
    </row>
    <row r="606" spans="1:8" x14ac:dyDescent="0.25">
      <c r="A606" s="86"/>
      <c r="B606" s="282"/>
      <c r="C606" s="282"/>
      <c r="D606" s="158"/>
      <c r="E606" s="132"/>
      <c r="F606" s="85"/>
      <c r="G606" s="85"/>
      <c r="H606" s="85"/>
    </row>
    <row r="607" spans="1:8" x14ac:dyDescent="0.25">
      <c r="A607" s="86"/>
      <c r="B607" s="282"/>
      <c r="C607" s="282"/>
      <c r="D607" s="158"/>
      <c r="E607" s="132"/>
      <c r="F607" s="85"/>
      <c r="G607" s="85"/>
      <c r="H607" s="85"/>
    </row>
    <row r="608" spans="1:8" x14ac:dyDescent="0.25">
      <c r="A608" s="86"/>
      <c r="B608" s="282"/>
      <c r="C608" s="282"/>
      <c r="D608" s="158"/>
      <c r="E608" s="132"/>
      <c r="F608" s="85"/>
      <c r="G608" s="85"/>
      <c r="H608" s="85"/>
    </row>
    <row r="609" spans="1:8" x14ac:dyDescent="0.25">
      <c r="A609" s="86"/>
      <c r="B609" s="282"/>
      <c r="C609" s="282"/>
      <c r="D609" s="158"/>
      <c r="E609" s="132"/>
      <c r="F609" s="85"/>
      <c r="G609" s="85"/>
      <c r="H609" s="85"/>
    </row>
    <row r="610" spans="1:8" x14ac:dyDescent="0.25">
      <c r="A610" s="86"/>
      <c r="B610" s="282"/>
      <c r="C610" s="282"/>
      <c r="D610" s="158"/>
      <c r="E610" s="132"/>
      <c r="F610" s="85"/>
      <c r="G610" s="85"/>
      <c r="H610" s="85"/>
    </row>
    <row r="611" spans="1:8" x14ac:dyDescent="0.25">
      <c r="A611" s="86"/>
      <c r="B611" s="282"/>
      <c r="C611" s="282"/>
      <c r="D611" s="158"/>
      <c r="E611" s="132"/>
      <c r="F611" s="85"/>
      <c r="G611" s="85"/>
      <c r="H611" s="85"/>
    </row>
    <row r="612" spans="1:8" x14ac:dyDescent="0.25">
      <c r="A612" s="86"/>
      <c r="B612" s="282"/>
      <c r="C612" s="282"/>
      <c r="D612" s="158"/>
      <c r="E612" s="132"/>
      <c r="F612" s="85"/>
      <c r="G612" s="85"/>
      <c r="H612" s="85"/>
    </row>
    <row r="613" spans="1:8" x14ac:dyDescent="0.25">
      <c r="A613" s="86"/>
      <c r="B613" s="282"/>
      <c r="C613" s="282"/>
      <c r="D613" s="158"/>
      <c r="E613" s="132"/>
      <c r="F613" s="85"/>
      <c r="G613" s="85"/>
      <c r="H613" s="85"/>
    </row>
    <row r="614" spans="1:8" x14ac:dyDescent="0.25">
      <c r="A614" s="86"/>
      <c r="B614" s="282"/>
      <c r="C614" s="282"/>
      <c r="D614" s="158"/>
      <c r="E614" s="132"/>
      <c r="F614" s="85"/>
      <c r="G614" s="85"/>
      <c r="H614" s="85"/>
    </row>
    <row r="615" spans="1:8" x14ac:dyDescent="0.25">
      <c r="A615" s="86"/>
      <c r="B615" s="282"/>
      <c r="C615" s="282"/>
      <c r="D615" s="158"/>
      <c r="E615" s="132"/>
      <c r="F615" s="85"/>
      <c r="G615" s="85"/>
      <c r="H615" s="85"/>
    </row>
    <row r="616" spans="1:8" x14ac:dyDescent="0.25">
      <c r="A616" s="86"/>
      <c r="B616" s="282"/>
      <c r="C616" s="282"/>
      <c r="D616" s="158"/>
      <c r="E616" s="132"/>
      <c r="F616" s="85"/>
      <c r="G616" s="85"/>
      <c r="H616" s="85"/>
    </row>
    <row r="617" spans="1:8" x14ac:dyDescent="0.25">
      <c r="A617" s="86"/>
      <c r="B617" s="282"/>
      <c r="C617" s="282"/>
      <c r="D617" s="158"/>
      <c r="E617" s="132"/>
      <c r="F617" s="85"/>
      <c r="G617" s="85"/>
      <c r="H617" s="85"/>
    </row>
    <row r="618" spans="1:8" x14ac:dyDescent="0.25">
      <c r="A618" s="86"/>
      <c r="B618" s="282"/>
      <c r="C618" s="282"/>
      <c r="D618" s="158"/>
      <c r="E618" s="132"/>
      <c r="F618" s="85"/>
      <c r="G618" s="85"/>
      <c r="H618" s="85"/>
    </row>
    <row r="619" spans="1:8" x14ac:dyDescent="0.25">
      <c r="A619" s="86"/>
      <c r="B619" s="282"/>
      <c r="C619" s="282"/>
      <c r="D619" s="158"/>
      <c r="E619" s="132"/>
      <c r="F619" s="85"/>
      <c r="G619" s="85"/>
      <c r="H619" s="85"/>
    </row>
    <row r="620" spans="1:8" x14ac:dyDescent="0.25">
      <c r="A620" s="86"/>
      <c r="B620" s="282"/>
      <c r="C620" s="282"/>
      <c r="D620" s="158"/>
      <c r="E620" s="132"/>
      <c r="F620" s="85"/>
      <c r="G620" s="85"/>
      <c r="H620" s="85"/>
    </row>
    <row r="621" spans="1:8" x14ac:dyDescent="0.25">
      <c r="A621" s="86"/>
      <c r="B621" s="282"/>
      <c r="C621" s="282"/>
      <c r="D621" s="158"/>
      <c r="E621" s="132"/>
      <c r="F621" s="85"/>
      <c r="G621" s="85"/>
      <c r="H621" s="85"/>
    </row>
    <row r="622" spans="1:8" x14ac:dyDescent="0.25">
      <c r="A622" s="86"/>
      <c r="B622" s="282"/>
      <c r="C622" s="282"/>
      <c r="D622" s="158"/>
      <c r="E622" s="132"/>
      <c r="F622" s="85"/>
      <c r="G622" s="85"/>
      <c r="H622" s="85"/>
    </row>
    <row r="623" spans="1:8" x14ac:dyDescent="0.25">
      <c r="A623" s="86"/>
      <c r="B623" s="282"/>
      <c r="C623" s="282"/>
      <c r="D623" s="158"/>
      <c r="E623" s="132"/>
      <c r="F623" s="85"/>
      <c r="G623" s="85"/>
      <c r="H623" s="85"/>
    </row>
    <row r="624" spans="1:8" x14ac:dyDescent="0.25">
      <c r="A624" s="86"/>
      <c r="B624" s="282"/>
      <c r="C624" s="282"/>
      <c r="D624" s="158"/>
      <c r="E624" s="132"/>
      <c r="F624" s="85"/>
      <c r="G624" s="85"/>
      <c r="H624" s="85"/>
    </row>
    <row r="625" spans="1:8" x14ac:dyDescent="0.25">
      <c r="A625" s="86"/>
      <c r="B625" s="282"/>
      <c r="C625" s="282"/>
      <c r="D625" s="158"/>
      <c r="E625" s="132"/>
      <c r="F625" s="85"/>
      <c r="G625" s="85"/>
      <c r="H625" s="85"/>
    </row>
    <row r="626" spans="1:8" x14ac:dyDescent="0.25">
      <c r="A626" s="86"/>
      <c r="B626" s="282"/>
      <c r="C626" s="282"/>
      <c r="D626" s="158"/>
      <c r="E626" s="132"/>
      <c r="F626" s="85"/>
      <c r="G626" s="85"/>
      <c r="H626" s="85"/>
    </row>
    <row r="627" spans="1:8" x14ac:dyDescent="0.25">
      <c r="A627" s="86"/>
      <c r="B627" s="282"/>
      <c r="C627" s="282"/>
      <c r="D627" s="158"/>
      <c r="E627" s="132"/>
      <c r="F627" s="85"/>
      <c r="G627" s="85"/>
      <c r="H627" s="85"/>
    </row>
    <row r="628" spans="1:8" x14ac:dyDescent="0.25">
      <c r="A628" s="86"/>
      <c r="B628" s="282"/>
      <c r="C628" s="282"/>
      <c r="D628" s="158"/>
      <c r="E628" s="132"/>
      <c r="F628" s="85"/>
      <c r="G628" s="85"/>
      <c r="H628" s="85"/>
    </row>
    <row r="629" spans="1:8" x14ac:dyDescent="0.25">
      <c r="A629" s="86"/>
      <c r="B629" s="282"/>
      <c r="C629" s="282"/>
      <c r="D629" s="158"/>
      <c r="E629" s="132"/>
      <c r="F629" s="85"/>
      <c r="G629" s="85"/>
      <c r="H629" s="85"/>
    </row>
    <row r="630" spans="1:8" x14ac:dyDescent="0.25">
      <c r="A630" s="86"/>
      <c r="B630" s="282"/>
      <c r="C630" s="282"/>
      <c r="D630" s="158"/>
      <c r="E630" s="132"/>
      <c r="F630" s="85"/>
      <c r="G630" s="85"/>
      <c r="H630" s="85"/>
    </row>
    <row r="631" spans="1:8" x14ac:dyDescent="0.25">
      <c r="A631" s="86"/>
      <c r="B631" s="282"/>
      <c r="C631" s="282"/>
      <c r="D631" s="158"/>
      <c r="E631" s="132"/>
      <c r="F631" s="85"/>
      <c r="G631" s="85"/>
      <c r="H631" s="85"/>
    </row>
    <row r="632" spans="1:8" x14ac:dyDescent="0.25">
      <c r="A632" s="86"/>
      <c r="B632" s="282"/>
      <c r="C632" s="282"/>
      <c r="D632" s="158"/>
      <c r="E632" s="132"/>
      <c r="F632" s="85"/>
      <c r="G632" s="85"/>
      <c r="H632" s="85"/>
    </row>
    <row r="633" spans="1:8" x14ac:dyDescent="0.25">
      <c r="A633" s="86"/>
      <c r="B633" s="282"/>
      <c r="C633" s="282"/>
      <c r="D633" s="158"/>
      <c r="E633" s="132"/>
      <c r="F633" s="85"/>
      <c r="G633" s="85"/>
      <c r="H633" s="85"/>
    </row>
    <row r="634" spans="1:8" x14ac:dyDescent="0.25">
      <c r="A634" s="86"/>
      <c r="B634" s="282"/>
      <c r="C634" s="282"/>
      <c r="D634" s="158"/>
      <c r="E634" s="132"/>
      <c r="F634" s="85"/>
      <c r="G634" s="85"/>
      <c r="H634" s="85"/>
    </row>
    <row r="635" spans="1:8" x14ac:dyDescent="0.25">
      <c r="A635" s="86"/>
      <c r="B635" s="282"/>
      <c r="C635" s="282"/>
      <c r="D635" s="158"/>
      <c r="E635" s="132"/>
      <c r="F635" s="85"/>
      <c r="G635" s="85"/>
      <c r="H635" s="85"/>
    </row>
    <row r="636" spans="1:8" x14ac:dyDescent="0.25">
      <c r="A636" s="86"/>
      <c r="B636" s="282"/>
      <c r="C636" s="282"/>
      <c r="D636" s="158"/>
      <c r="E636" s="132"/>
      <c r="F636" s="85"/>
      <c r="G636" s="85"/>
      <c r="H636" s="85"/>
    </row>
    <row r="637" spans="1:8" x14ac:dyDescent="0.25">
      <c r="A637" s="86"/>
      <c r="B637" s="282"/>
      <c r="C637" s="282"/>
      <c r="D637" s="158"/>
      <c r="E637" s="132"/>
      <c r="F637" s="85"/>
      <c r="G637" s="85"/>
      <c r="H637" s="85"/>
    </row>
    <row r="638" spans="1:8" x14ac:dyDescent="0.25">
      <c r="A638" s="86"/>
      <c r="B638" s="282"/>
      <c r="C638" s="282"/>
      <c r="D638" s="158"/>
      <c r="E638" s="132"/>
      <c r="F638" s="85"/>
      <c r="G638" s="85"/>
      <c r="H638" s="85"/>
    </row>
    <row r="639" spans="1:8" x14ac:dyDescent="0.25">
      <c r="A639" s="86"/>
      <c r="B639" s="282"/>
      <c r="C639" s="282"/>
      <c r="D639" s="158"/>
      <c r="E639" s="132"/>
      <c r="F639" s="85"/>
      <c r="G639" s="85"/>
      <c r="H639" s="85"/>
    </row>
    <row r="640" spans="1:8" x14ac:dyDescent="0.25">
      <c r="A640" s="86"/>
      <c r="B640" s="282"/>
      <c r="C640" s="282"/>
      <c r="D640" s="158"/>
      <c r="E640" s="132"/>
      <c r="F640" s="85"/>
      <c r="G640" s="85"/>
      <c r="H640" s="85"/>
    </row>
    <row r="641" spans="1:8" x14ac:dyDescent="0.25">
      <c r="A641" s="86"/>
      <c r="B641" s="282"/>
      <c r="C641" s="282"/>
      <c r="D641" s="158"/>
      <c r="E641" s="132"/>
      <c r="F641" s="85"/>
      <c r="G641" s="85"/>
      <c r="H641" s="85"/>
    </row>
    <row r="642" spans="1:8" x14ac:dyDescent="0.25">
      <c r="A642" s="86"/>
      <c r="B642" s="282"/>
      <c r="C642" s="282"/>
      <c r="D642" s="158"/>
      <c r="E642" s="132"/>
      <c r="F642" s="85"/>
      <c r="G642" s="85"/>
      <c r="H642" s="85"/>
    </row>
    <row r="643" spans="1:8" x14ac:dyDescent="0.25">
      <c r="A643" s="86"/>
      <c r="B643" s="282"/>
      <c r="C643" s="282"/>
      <c r="D643" s="158"/>
      <c r="E643" s="132"/>
      <c r="F643" s="85"/>
      <c r="G643" s="85"/>
      <c r="H643" s="85"/>
    </row>
    <row r="644" spans="1:8" x14ac:dyDescent="0.25">
      <c r="A644" s="86"/>
      <c r="B644" s="282"/>
      <c r="C644" s="282"/>
      <c r="D644" s="158"/>
      <c r="E644" s="132"/>
      <c r="F644" s="85"/>
      <c r="G644" s="85"/>
      <c r="H644" s="85"/>
    </row>
    <row r="645" spans="1:8" x14ac:dyDescent="0.25">
      <c r="A645" s="86"/>
      <c r="B645" s="282"/>
      <c r="C645" s="282"/>
      <c r="D645" s="158"/>
      <c r="E645" s="132"/>
      <c r="F645" s="85"/>
      <c r="G645" s="85"/>
      <c r="H645" s="85"/>
    </row>
    <row r="646" spans="1:8" x14ac:dyDescent="0.25">
      <c r="A646" s="86"/>
      <c r="B646" s="282"/>
      <c r="C646" s="282"/>
      <c r="D646" s="158"/>
      <c r="E646" s="132"/>
      <c r="F646" s="85"/>
      <c r="G646" s="85"/>
      <c r="H646" s="85"/>
    </row>
    <row r="647" spans="1:8" x14ac:dyDescent="0.25">
      <c r="A647" s="86"/>
      <c r="B647" s="282"/>
      <c r="C647" s="282"/>
      <c r="D647" s="158"/>
      <c r="E647" s="132"/>
      <c r="F647" s="85"/>
      <c r="G647" s="85"/>
      <c r="H647" s="85"/>
    </row>
    <row r="648" spans="1:8" x14ac:dyDescent="0.25">
      <c r="A648" s="86"/>
      <c r="B648" s="282"/>
      <c r="C648" s="282"/>
      <c r="D648" s="158"/>
      <c r="E648" s="132"/>
      <c r="F648" s="85"/>
      <c r="G648" s="85"/>
      <c r="H648" s="85"/>
    </row>
    <row r="649" spans="1:8" x14ac:dyDescent="0.25">
      <c r="A649" s="86"/>
      <c r="B649" s="282"/>
      <c r="C649" s="282"/>
      <c r="D649" s="158"/>
      <c r="E649" s="132"/>
      <c r="F649" s="85"/>
      <c r="G649" s="85"/>
      <c r="H649" s="85"/>
    </row>
    <row r="650" spans="1:8" x14ac:dyDescent="0.25">
      <c r="A650" s="86"/>
      <c r="B650" s="282"/>
      <c r="C650" s="282"/>
      <c r="D650" s="158"/>
      <c r="E650" s="132"/>
      <c r="F650" s="85"/>
      <c r="G650" s="85"/>
      <c r="H650" s="85"/>
    </row>
    <row r="651" spans="1:8" x14ac:dyDescent="0.25">
      <c r="A651" s="86"/>
      <c r="B651" s="282"/>
      <c r="C651" s="282"/>
      <c r="D651" s="158"/>
      <c r="E651" s="132"/>
      <c r="F651" s="85"/>
      <c r="G651" s="85"/>
      <c r="H651" s="85"/>
    </row>
    <row r="652" spans="1:8" x14ac:dyDescent="0.25">
      <c r="A652" s="86"/>
      <c r="B652" s="282"/>
      <c r="C652" s="282"/>
      <c r="D652" s="158"/>
      <c r="E652" s="132"/>
      <c r="F652" s="85"/>
      <c r="G652" s="85"/>
      <c r="H652" s="85"/>
    </row>
    <row r="653" spans="1:8" x14ac:dyDescent="0.25">
      <c r="A653" s="86"/>
      <c r="B653" s="282"/>
      <c r="C653" s="282"/>
      <c r="D653" s="158"/>
      <c r="E653" s="132"/>
      <c r="F653" s="85"/>
      <c r="G653" s="85"/>
      <c r="H653" s="85"/>
    </row>
    <row r="654" spans="1:8" x14ac:dyDescent="0.25">
      <c r="A654" s="86"/>
      <c r="B654" s="282"/>
      <c r="C654" s="282"/>
      <c r="D654" s="158"/>
      <c r="E654" s="132"/>
      <c r="F654" s="85"/>
      <c r="G654" s="85"/>
      <c r="H654" s="85"/>
    </row>
    <row r="655" spans="1:8" x14ac:dyDescent="0.25">
      <c r="A655" s="86"/>
      <c r="B655" s="282"/>
      <c r="C655" s="282"/>
      <c r="D655" s="158"/>
      <c r="E655" s="132"/>
      <c r="F655" s="85"/>
      <c r="G655" s="85"/>
      <c r="H655" s="85"/>
    </row>
    <row r="656" spans="1:8" x14ac:dyDescent="0.25">
      <c r="A656" s="86"/>
      <c r="B656" s="282"/>
      <c r="C656" s="282"/>
      <c r="D656" s="158"/>
      <c r="E656" s="132"/>
      <c r="F656" s="85"/>
      <c r="G656" s="85"/>
      <c r="H656" s="85"/>
    </row>
    <row r="657" spans="1:8" x14ac:dyDescent="0.25">
      <c r="A657" s="86"/>
      <c r="B657" s="282"/>
      <c r="C657" s="282"/>
      <c r="D657" s="158"/>
      <c r="E657" s="132"/>
      <c r="F657" s="85"/>
      <c r="G657" s="85"/>
      <c r="H657" s="85"/>
    </row>
    <row r="658" spans="1:8" x14ac:dyDescent="0.25">
      <c r="A658" s="86"/>
      <c r="B658" s="282"/>
      <c r="C658" s="282"/>
      <c r="D658" s="158"/>
      <c r="E658" s="132"/>
      <c r="F658" s="85"/>
      <c r="G658" s="85"/>
      <c r="H658" s="85"/>
    </row>
    <row r="659" spans="1:8" x14ac:dyDescent="0.25">
      <c r="A659" s="86"/>
      <c r="B659" s="282"/>
      <c r="C659" s="282"/>
      <c r="D659" s="158"/>
      <c r="E659" s="132"/>
      <c r="F659" s="85"/>
      <c r="G659" s="85"/>
      <c r="H659" s="85"/>
    </row>
    <row r="660" spans="1:8" x14ac:dyDescent="0.25">
      <c r="A660" s="86"/>
      <c r="B660" s="282"/>
      <c r="C660" s="282"/>
      <c r="D660" s="158"/>
      <c r="E660" s="132"/>
      <c r="F660" s="85"/>
      <c r="G660" s="85"/>
      <c r="H660" s="85"/>
    </row>
    <row r="661" spans="1:8" x14ac:dyDescent="0.25">
      <c r="A661" s="86"/>
      <c r="B661" s="282"/>
      <c r="C661" s="282"/>
      <c r="D661" s="158"/>
      <c r="E661" s="132"/>
      <c r="F661" s="85"/>
      <c r="G661" s="85"/>
      <c r="H661" s="85"/>
    </row>
    <row r="662" spans="1:8" x14ac:dyDescent="0.25">
      <c r="A662" s="86"/>
      <c r="B662" s="282"/>
      <c r="C662" s="282"/>
      <c r="D662" s="158"/>
      <c r="E662" s="132"/>
      <c r="F662" s="85"/>
      <c r="G662" s="85"/>
      <c r="H662" s="85"/>
    </row>
    <row r="663" spans="1:8" x14ac:dyDescent="0.25">
      <c r="A663" s="86"/>
      <c r="B663" s="282"/>
      <c r="C663" s="282"/>
      <c r="D663" s="158"/>
      <c r="E663" s="132"/>
      <c r="F663" s="85"/>
      <c r="G663" s="85"/>
      <c r="H663" s="85"/>
    </row>
    <row r="664" spans="1:8" x14ac:dyDescent="0.25">
      <c r="A664" s="86"/>
      <c r="B664" s="282"/>
      <c r="C664" s="282"/>
      <c r="D664" s="158"/>
      <c r="E664" s="132"/>
      <c r="F664" s="85"/>
      <c r="G664" s="85"/>
      <c r="H664" s="85"/>
    </row>
    <row r="665" spans="1:8" x14ac:dyDescent="0.25">
      <c r="A665" s="86"/>
      <c r="B665" s="282"/>
      <c r="C665" s="282"/>
      <c r="D665" s="158"/>
      <c r="E665" s="132"/>
      <c r="F665" s="85"/>
      <c r="G665" s="85"/>
      <c r="H665" s="85"/>
    </row>
    <row r="666" spans="1:8" x14ac:dyDescent="0.25">
      <c r="A666" s="86"/>
      <c r="B666" s="282"/>
      <c r="C666" s="282"/>
      <c r="D666" s="158"/>
      <c r="E666" s="132"/>
      <c r="F666" s="85"/>
      <c r="G666" s="85"/>
      <c r="H666" s="85"/>
    </row>
    <row r="667" spans="1:8" x14ac:dyDescent="0.25">
      <c r="A667" s="86"/>
      <c r="B667" s="282"/>
      <c r="C667" s="282"/>
      <c r="D667" s="158"/>
      <c r="E667" s="132"/>
      <c r="F667" s="85"/>
      <c r="G667" s="85"/>
      <c r="H667" s="85"/>
    </row>
    <row r="668" spans="1:8" x14ac:dyDescent="0.25">
      <c r="A668" s="86"/>
      <c r="B668" s="282"/>
      <c r="C668" s="282"/>
      <c r="D668" s="158"/>
      <c r="E668" s="132"/>
      <c r="F668" s="85"/>
      <c r="G668" s="85"/>
      <c r="H668" s="85"/>
    </row>
    <row r="669" spans="1:8" x14ac:dyDescent="0.25">
      <c r="A669" s="86"/>
      <c r="B669" s="282"/>
      <c r="C669" s="282"/>
      <c r="D669" s="158"/>
      <c r="E669" s="132"/>
      <c r="F669" s="85"/>
      <c r="G669" s="85"/>
      <c r="H669" s="85"/>
    </row>
    <row r="670" spans="1:8" x14ac:dyDescent="0.25">
      <c r="A670" s="86"/>
      <c r="B670" s="282"/>
      <c r="C670" s="282"/>
      <c r="D670" s="158"/>
      <c r="E670" s="132"/>
      <c r="F670" s="85"/>
      <c r="G670" s="85"/>
      <c r="H670" s="85"/>
    </row>
    <row r="671" spans="1:8" x14ac:dyDescent="0.25">
      <c r="A671" s="86"/>
      <c r="B671" s="282"/>
      <c r="C671" s="282"/>
      <c r="D671" s="158"/>
      <c r="E671" s="132"/>
      <c r="F671" s="85"/>
      <c r="G671" s="85"/>
      <c r="H671" s="85"/>
    </row>
    <row r="672" spans="1:8" x14ac:dyDescent="0.25">
      <c r="A672" s="86"/>
      <c r="B672" s="282"/>
      <c r="C672" s="282"/>
      <c r="D672" s="158"/>
      <c r="E672" s="132"/>
      <c r="F672" s="85"/>
      <c r="G672" s="85"/>
      <c r="H672" s="85"/>
    </row>
    <row r="673" spans="1:8" x14ac:dyDescent="0.25">
      <c r="A673" s="86"/>
      <c r="B673" s="282"/>
      <c r="C673" s="282"/>
      <c r="D673" s="158"/>
      <c r="E673" s="132"/>
      <c r="F673" s="85"/>
      <c r="G673" s="85"/>
      <c r="H673" s="85"/>
    </row>
    <row r="674" spans="1:8" x14ac:dyDescent="0.25">
      <c r="A674" s="86"/>
      <c r="B674" s="282"/>
      <c r="C674" s="282"/>
      <c r="D674" s="158"/>
      <c r="E674" s="132"/>
      <c r="F674" s="85"/>
      <c r="G674" s="85"/>
      <c r="H674" s="85"/>
    </row>
    <row r="675" spans="1:8" x14ac:dyDescent="0.25">
      <c r="A675" s="86"/>
      <c r="B675" s="282"/>
      <c r="C675" s="282"/>
      <c r="D675" s="158"/>
      <c r="E675" s="132"/>
      <c r="F675" s="85"/>
      <c r="G675" s="85"/>
      <c r="H675" s="85"/>
    </row>
    <row r="676" spans="1:8" x14ac:dyDescent="0.25">
      <c r="A676" s="86"/>
      <c r="B676" s="282"/>
      <c r="C676" s="282"/>
      <c r="D676" s="158"/>
      <c r="E676" s="132"/>
      <c r="F676" s="85"/>
      <c r="G676" s="85"/>
      <c r="H676" s="85"/>
    </row>
    <row r="677" spans="1:8" x14ac:dyDescent="0.25">
      <c r="A677" s="86"/>
      <c r="B677" s="282"/>
      <c r="C677" s="282"/>
      <c r="D677" s="158"/>
      <c r="E677" s="132"/>
      <c r="F677" s="85"/>
      <c r="G677" s="85"/>
      <c r="H677" s="85"/>
    </row>
    <row r="678" spans="1:8" x14ac:dyDescent="0.25">
      <c r="A678" s="86"/>
      <c r="B678" s="282"/>
      <c r="C678" s="282"/>
      <c r="D678" s="158"/>
      <c r="E678" s="132"/>
      <c r="F678" s="85"/>
      <c r="G678" s="85"/>
      <c r="H678" s="85"/>
    </row>
    <row r="679" spans="1:8" x14ac:dyDescent="0.25">
      <c r="A679" s="86"/>
      <c r="B679" s="282"/>
      <c r="C679" s="282"/>
      <c r="D679" s="158"/>
      <c r="E679" s="132"/>
      <c r="F679" s="85"/>
      <c r="G679" s="85"/>
      <c r="H679" s="85"/>
    </row>
    <row r="680" spans="1:8" x14ac:dyDescent="0.25">
      <c r="A680" s="86"/>
      <c r="B680" s="282"/>
      <c r="C680" s="282"/>
      <c r="D680" s="158"/>
      <c r="E680" s="132"/>
      <c r="F680" s="85"/>
      <c r="G680" s="85"/>
      <c r="H680" s="85"/>
    </row>
    <row r="681" spans="1:8" x14ac:dyDescent="0.25">
      <c r="A681" s="86"/>
      <c r="B681" s="282"/>
      <c r="C681" s="282"/>
      <c r="D681" s="158"/>
      <c r="E681" s="132"/>
      <c r="F681" s="85"/>
      <c r="G681" s="85"/>
      <c r="H681" s="85"/>
    </row>
    <row r="682" spans="1:8" x14ac:dyDescent="0.25">
      <c r="A682" s="86"/>
      <c r="B682" s="282"/>
      <c r="C682" s="282"/>
      <c r="D682" s="158"/>
      <c r="E682" s="132"/>
      <c r="F682" s="85"/>
      <c r="G682" s="85"/>
      <c r="H682" s="85"/>
    </row>
    <row r="683" spans="1:8" x14ac:dyDescent="0.25">
      <c r="A683" s="86"/>
      <c r="B683" s="282"/>
      <c r="C683" s="282"/>
      <c r="D683" s="158"/>
      <c r="E683" s="132"/>
      <c r="F683" s="85"/>
      <c r="G683" s="85"/>
      <c r="H683" s="85"/>
    </row>
    <row r="684" spans="1:8" x14ac:dyDescent="0.25">
      <c r="A684" s="86"/>
      <c r="B684" s="282"/>
      <c r="C684" s="282"/>
      <c r="D684" s="158"/>
      <c r="E684" s="132"/>
      <c r="F684" s="85"/>
      <c r="G684" s="85"/>
      <c r="H684" s="85"/>
    </row>
    <row r="685" spans="1:8" x14ac:dyDescent="0.25">
      <c r="A685" s="86"/>
      <c r="B685" s="282"/>
      <c r="C685" s="282"/>
      <c r="D685" s="158"/>
      <c r="E685" s="132"/>
      <c r="F685" s="85"/>
      <c r="G685" s="85"/>
      <c r="H685" s="85"/>
    </row>
    <row r="686" spans="1:8" x14ac:dyDescent="0.25">
      <c r="A686" s="86"/>
      <c r="B686" s="282"/>
      <c r="C686" s="282"/>
      <c r="D686" s="158"/>
      <c r="E686" s="132"/>
      <c r="F686" s="85"/>
      <c r="G686" s="85"/>
      <c r="H686" s="85"/>
    </row>
    <row r="687" spans="1:8" x14ac:dyDescent="0.25">
      <c r="A687" s="86"/>
      <c r="B687" s="282"/>
      <c r="C687" s="282"/>
      <c r="D687" s="158"/>
      <c r="E687" s="132"/>
      <c r="F687" s="85"/>
      <c r="G687" s="85"/>
      <c r="H687" s="85"/>
    </row>
    <row r="688" spans="1:8" x14ac:dyDescent="0.25">
      <c r="A688" s="86"/>
      <c r="B688" s="282"/>
      <c r="C688" s="282"/>
      <c r="D688" s="158"/>
      <c r="E688" s="132"/>
      <c r="F688" s="85"/>
      <c r="G688" s="85"/>
      <c r="H688" s="85"/>
    </row>
    <row r="689" spans="1:8" x14ac:dyDescent="0.25">
      <c r="A689" s="86"/>
      <c r="B689" s="282"/>
      <c r="C689" s="282"/>
      <c r="D689" s="158"/>
      <c r="E689" s="132"/>
      <c r="F689" s="85"/>
      <c r="G689" s="85"/>
      <c r="H689" s="85"/>
    </row>
    <row r="690" spans="1:8" x14ac:dyDescent="0.25">
      <c r="A690" s="86"/>
      <c r="B690" s="282"/>
      <c r="C690" s="282"/>
      <c r="D690" s="158"/>
      <c r="E690" s="132"/>
      <c r="F690" s="85"/>
      <c r="G690" s="85"/>
      <c r="H690" s="85"/>
    </row>
    <row r="691" spans="1:8" x14ac:dyDescent="0.25">
      <c r="A691" s="86"/>
      <c r="B691" s="282"/>
      <c r="C691" s="282"/>
      <c r="D691" s="158"/>
      <c r="E691" s="132"/>
      <c r="F691" s="85"/>
      <c r="G691" s="85"/>
      <c r="H691" s="85"/>
    </row>
    <row r="692" spans="1:8" x14ac:dyDescent="0.25">
      <c r="A692" s="86"/>
      <c r="B692" s="282"/>
      <c r="C692" s="282"/>
      <c r="D692" s="158"/>
      <c r="E692" s="132"/>
      <c r="F692" s="85"/>
      <c r="G692" s="85"/>
      <c r="H692" s="85"/>
    </row>
    <row r="693" spans="1:8" x14ac:dyDescent="0.25">
      <c r="A693" s="86"/>
      <c r="B693" s="282"/>
      <c r="C693" s="282"/>
      <c r="D693" s="158"/>
      <c r="E693" s="132"/>
      <c r="F693" s="85"/>
      <c r="G693" s="85"/>
      <c r="H693" s="85"/>
    </row>
    <row r="694" spans="1:8" x14ac:dyDescent="0.25">
      <c r="A694" s="86"/>
      <c r="B694" s="282"/>
      <c r="C694" s="282"/>
      <c r="D694" s="158"/>
      <c r="E694" s="132"/>
      <c r="F694" s="85"/>
      <c r="G694" s="85"/>
      <c r="H694" s="85"/>
    </row>
    <row r="695" spans="1:8" x14ac:dyDescent="0.25">
      <c r="A695" s="86"/>
      <c r="B695" s="282"/>
      <c r="C695" s="282"/>
      <c r="D695" s="158"/>
      <c r="E695" s="132"/>
      <c r="F695" s="85"/>
      <c r="G695" s="85"/>
      <c r="H695" s="85"/>
    </row>
    <row r="696" spans="1:8" x14ac:dyDescent="0.25">
      <c r="A696" s="86"/>
      <c r="B696" s="282"/>
      <c r="C696" s="282"/>
      <c r="D696" s="158"/>
      <c r="E696" s="132"/>
      <c r="F696" s="85"/>
      <c r="G696" s="85"/>
      <c r="H696" s="85"/>
    </row>
    <row r="697" spans="1:8" x14ac:dyDescent="0.25">
      <c r="A697" s="86"/>
      <c r="B697" s="282"/>
      <c r="C697" s="282"/>
      <c r="D697" s="158"/>
      <c r="E697" s="132"/>
      <c r="F697" s="85"/>
      <c r="G697" s="85"/>
      <c r="H697" s="85"/>
    </row>
    <row r="698" spans="1:8" x14ac:dyDescent="0.25">
      <c r="A698" s="86"/>
      <c r="B698" s="282"/>
      <c r="C698" s="282"/>
      <c r="D698" s="158"/>
      <c r="E698" s="132"/>
      <c r="F698" s="85"/>
      <c r="G698" s="85"/>
      <c r="H698" s="85"/>
    </row>
    <row r="699" spans="1:8" x14ac:dyDescent="0.25">
      <c r="A699" s="86"/>
      <c r="B699" s="282"/>
      <c r="C699" s="282"/>
      <c r="D699" s="158"/>
      <c r="E699" s="132"/>
      <c r="F699" s="85"/>
      <c r="G699" s="85"/>
      <c r="H699" s="85"/>
    </row>
    <row r="700" spans="1:8" x14ac:dyDescent="0.25">
      <c r="A700" s="86"/>
      <c r="B700" s="282"/>
      <c r="C700" s="282"/>
      <c r="D700" s="158"/>
      <c r="E700" s="132"/>
      <c r="F700" s="85"/>
      <c r="G700" s="85"/>
      <c r="H700" s="85"/>
    </row>
    <row r="701" spans="1:8" x14ac:dyDescent="0.25">
      <c r="A701" s="86"/>
      <c r="B701" s="282"/>
      <c r="C701" s="282"/>
      <c r="D701" s="158"/>
      <c r="E701" s="132"/>
      <c r="F701" s="85"/>
      <c r="G701" s="85"/>
      <c r="H701" s="85"/>
    </row>
    <row r="702" spans="1:8" x14ac:dyDescent="0.25">
      <c r="A702" s="86"/>
      <c r="B702" s="282"/>
      <c r="C702" s="282"/>
      <c r="D702" s="158"/>
      <c r="E702" s="132"/>
      <c r="F702" s="85"/>
      <c r="G702" s="85"/>
      <c r="H702" s="85"/>
    </row>
    <row r="703" spans="1:8" x14ac:dyDescent="0.25">
      <c r="A703" s="86"/>
      <c r="B703" s="282"/>
      <c r="C703" s="282"/>
      <c r="D703" s="158"/>
      <c r="E703" s="132"/>
      <c r="F703" s="85"/>
      <c r="G703" s="85"/>
      <c r="H703" s="85"/>
    </row>
    <row r="704" spans="1:8" x14ac:dyDescent="0.25">
      <c r="A704" s="86"/>
      <c r="B704" s="282"/>
      <c r="C704" s="282"/>
      <c r="D704" s="158"/>
      <c r="E704" s="132"/>
      <c r="F704" s="85"/>
      <c r="G704" s="85"/>
      <c r="H704" s="85"/>
    </row>
    <row r="705" spans="1:8" x14ac:dyDescent="0.25">
      <c r="A705" s="86"/>
      <c r="B705" s="282"/>
      <c r="C705" s="282"/>
      <c r="D705" s="158"/>
      <c r="E705" s="132"/>
      <c r="F705" s="85"/>
      <c r="G705" s="85"/>
      <c r="H705" s="85"/>
    </row>
    <row r="706" spans="1:8" x14ac:dyDescent="0.25">
      <c r="A706" s="86"/>
      <c r="B706" s="282"/>
      <c r="C706" s="282"/>
      <c r="D706" s="158"/>
      <c r="E706" s="132"/>
      <c r="F706" s="85"/>
      <c r="G706" s="85"/>
      <c r="H706" s="85"/>
    </row>
    <row r="707" spans="1:8" x14ac:dyDescent="0.25">
      <c r="A707" s="86"/>
      <c r="B707" s="282"/>
      <c r="C707" s="282"/>
      <c r="D707" s="158"/>
      <c r="E707" s="132"/>
      <c r="F707" s="85"/>
      <c r="G707" s="85"/>
      <c r="H707" s="85"/>
    </row>
    <row r="708" spans="1:8" x14ac:dyDescent="0.25">
      <c r="A708" s="86"/>
      <c r="B708" s="282"/>
      <c r="C708" s="282"/>
      <c r="D708" s="158"/>
      <c r="E708" s="132"/>
      <c r="F708" s="85"/>
      <c r="G708" s="85"/>
      <c r="H708" s="85"/>
    </row>
    <row r="709" spans="1:8" x14ac:dyDescent="0.25">
      <c r="A709" s="86"/>
      <c r="B709" s="282"/>
      <c r="C709" s="282"/>
      <c r="D709" s="158"/>
      <c r="E709" s="132"/>
      <c r="F709" s="85"/>
      <c r="G709" s="85"/>
      <c r="H709" s="85"/>
    </row>
    <row r="710" spans="1:8" x14ac:dyDescent="0.25">
      <c r="A710" s="86"/>
      <c r="B710" s="282"/>
      <c r="C710" s="282"/>
      <c r="D710" s="158"/>
      <c r="E710" s="132"/>
      <c r="F710" s="85"/>
      <c r="G710" s="85"/>
      <c r="H710" s="85"/>
    </row>
    <row r="711" spans="1:8" x14ac:dyDescent="0.25">
      <c r="A711" s="86"/>
      <c r="B711" s="282"/>
      <c r="C711" s="282"/>
      <c r="D711" s="158"/>
      <c r="E711" s="132"/>
      <c r="F711" s="85"/>
      <c r="G711" s="85"/>
      <c r="H711" s="85"/>
    </row>
    <row r="712" spans="1:8" x14ac:dyDescent="0.25">
      <c r="A712" s="86"/>
      <c r="B712" s="282"/>
      <c r="C712" s="282"/>
      <c r="D712" s="158"/>
      <c r="E712" s="132"/>
      <c r="F712" s="85"/>
      <c r="G712" s="85"/>
      <c r="H712" s="85"/>
    </row>
    <row r="713" spans="1:8" x14ac:dyDescent="0.25">
      <c r="A713" s="86"/>
      <c r="B713" s="282"/>
      <c r="C713" s="282"/>
      <c r="D713" s="158"/>
      <c r="E713" s="132"/>
      <c r="F713" s="85"/>
      <c r="G713" s="85"/>
      <c r="H713" s="85"/>
    </row>
    <row r="714" spans="1:8" x14ac:dyDescent="0.25">
      <c r="A714" s="86"/>
      <c r="B714" s="282"/>
      <c r="C714" s="282"/>
      <c r="D714" s="158"/>
      <c r="E714" s="132"/>
      <c r="F714" s="85"/>
      <c r="G714" s="85"/>
      <c r="H714" s="85"/>
    </row>
    <row r="715" spans="1:8" x14ac:dyDescent="0.25">
      <c r="A715" s="86"/>
      <c r="B715" s="282"/>
      <c r="C715" s="282"/>
      <c r="D715" s="158"/>
      <c r="E715" s="132"/>
      <c r="F715" s="85"/>
      <c r="G715" s="85"/>
      <c r="H715" s="85"/>
    </row>
    <row r="716" spans="1:8" x14ac:dyDescent="0.25">
      <c r="A716" s="86"/>
      <c r="B716" s="282"/>
      <c r="C716" s="282"/>
      <c r="D716" s="158"/>
      <c r="E716" s="132"/>
      <c r="F716" s="85"/>
      <c r="G716" s="85"/>
      <c r="H716" s="85"/>
    </row>
    <row r="717" spans="1:8" x14ac:dyDescent="0.25">
      <c r="A717" s="86"/>
      <c r="B717" s="282"/>
      <c r="C717" s="282"/>
      <c r="D717" s="158"/>
      <c r="E717" s="132"/>
      <c r="F717" s="85"/>
      <c r="G717" s="85"/>
      <c r="H717" s="85"/>
    </row>
    <row r="718" spans="1:8" x14ac:dyDescent="0.25">
      <c r="A718" s="86"/>
      <c r="B718" s="282"/>
      <c r="C718" s="282"/>
      <c r="D718" s="158"/>
      <c r="E718" s="132"/>
      <c r="F718" s="85"/>
      <c r="G718" s="85"/>
      <c r="H718" s="85"/>
    </row>
    <row r="719" spans="1:8" x14ac:dyDescent="0.25">
      <c r="A719" s="86"/>
      <c r="B719" s="282"/>
      <c r="C719" s="282"/>
      <c r="D719" s="158"/>
      <c r="E719" s="132"/>
      <c r="F719" s="85"/>
      <c r="G719" s="85"/>
      <c r="H719" s="85"/>
    </row>
    <row r="720" spans="1:8" x14ac:dyDescent="0.25">
      <c r="A720" s="86"/>
      <c r="B720" s="282"/>
      <c r="C720" s="282"/>
      <c r="D720" s="158"/>
      <c r="E720" s="132"/>
      <c r="F720" s="85"/>
      <c r="G720" s="85"/>
      <c r="H720" s="85"/>
    </row>
    <row r="721" spans="1:8" x14ac:dyDescent="0.25">
      <c r="A721" s="86"/>
      <c r="B721" s="282"/>
      <c r="C721" s="282"/>
      <c r="D721" s="158"/>
      <c r="E721" s="132"/>
      <c r="F721" s="85"/>
      <c r="G721" s="85"/>
      <c r="H721" s="85"/>
    </row>
    <row r="722" spans="1:8" x14ac:dyDescent="0.25">
      <c r="A722" s="86"/>
      <c r="B722" s="282"/>
      <c r="C722" s="282"/>
      <c r="D722" s="158"/>
      <c r="E722" s="132"/>
      <c r="F722" s="85"/>
      <c r="G722" s="85"/>
      <c r="H722" s="85"/>
    </row>
    <row r="723" spans="1:8" x14ac:dyDescent="0.25">
      <c r="A723" s="86"/>
      <c r="B723" s="282"/>
      <c r="C723" s="282"/>
      <c r="D723" s="158"/>
      <c r="E723" s="132"/>
      <c r="F723" s="85"/>
      <c r="G723" s="85"/>
      <c r="H723" s="85"/>
    </row>
    <row r="724" spans="1:8" x14ac:dyDescent="0.25">
      <c r="A724" s="86"/>
      <c r="B724" s="282"/>
      <c r="C724" s="282"/>
      <c r="D724" s="158"/>
      <c r="E724" s="132"/>
      <c r="F724" s="85"/>
      <c r="G724" s="85"/>
      <c r="H724" s="85"/>
    </row>
    <row r="725" spans="1:8" x14ac:dyDescent="0.25">
      <c r="A725" s="86"/>
      <c r="B725" s="282"/>
      <c r="C725" s="282"/>
      <c r="D725" s="158"/>
      <c r="E725" s="132"/>
      <c r="F725" s="85"/>
      <c r="G725" s="85"/>
      <c r="H725" s="85"/>
    </row>
    <row r="726" spans="1:8" x14ac:dyDescent="0.25">
      <c r="A726" s="86"/>
      <c r="B726" s="282"/>
      <c r="C726" s="282"/>
      <c r="D726" s="158"/>
      <c r="E726" s="132"/>
      <c r="F726" s="85"/>
      <c r="G726" s="85"/>
      <c r="H726" s="85"/>
    </row>
    <row r="727" spans="1:8" x14ac:dyDescent="0.25">
      <c r="A727" s="86"/>
      <c r="B727" s="282"/>
      <c r="C727" s="282"/>
      <c r="D727" s="158"/>
      <c r="E727" s="132"/>
      <c r="F727" s="85"/>
      <c r="G727" s="85"/>
      <c r="H727" s="85"/>
    </row>
    <row r="728" spans="1:8" x14ac:dyDescent="0.25">
      <c r="A728" s="86"/>
      <c r="B728" s="282"/>
      <c r="C728" s="282"/>
      <c r="D728" s="158"/>
      <c r="E728" s="132"/>
      <c r="F728" s="85"/>
      <c r="G728" s="85"/>
      <c r="H728" s="85"/>
    </row>
    <row r="729" spans="1:8" x14ac:dyDescent="0.25">
      <c r="A729" s="86"/>
      <c r="B729" s="282"/>
      <c r="C729" s="282"/>
      <c r="D729" s="158"/>
      <c r="E729" s="132"/>
      <c r="F729" s="85"/>
      <c r="G729" s="85"/>
      <c r="H729" s="85"/>
    </row>
    <row r="730" spans="1:8" x14ac:dyDescent="0.25">
      <c r="A730" s="86"/>
      <c r="B730" s="282"/>
      <c r="C730" s="282"/>
      <c r="D730" s="158"/>
      <c r="E730" s="132"/>
      <c r="F730" s="85"/>
      <c r="G730" s="85"/>
      <c r="H730" s="85"/>
    </row>
    <row r="731" spans="1:8" x14ac:dyDescent="0.25">
      <c r="A731" s="86"/>
      <c r="B731" s="282"/>
      <c r="C731" s="282"/>
      <c r="D731" s="158"/>
      <c r="E731" s="132"/>
      <c r="F731" s="85"/>
      <c r="G731" s="85"/>
      <c r="H731" s="85"/>
    </row>
    <row r="732" spans="1:8" x14ac:dyDescent="0.25">
      <c r="A732" s="86"/>
      <c r="B732" s="282"/>
      <c r="C732" s="282"/>
      <c r="D732" s="158"/>
      <c r="E732" s="132"/>
      <c r="F732" s="85"/>
      <c r="G732" s="85"/>
      <c r="H732" s="85"/>
    </row>
    <row r="733" spans="1:8" x14ac:dyDescent="0.25">
      <c r="A733" s="86"/>
      <c r="B733" s="282"/>
      <c r="C733" s="282"/>
      <c r="D733" s="158"/>
      <c r="E733" s="132"/>
      <c r="F733" s="85"/>
      <c r="G733" s="85"/>
      <c r="H733" s="85"/>
    </row>
    <row r="734" spans="1:8" x14ac:dyDescent="0.25">
      <c r="A734" s="86"/>
      <c r="B734" s="282"/>
      <c r="C734" s="282"/>
      <c r="D734" s="158"/>
      <c r="E734" s="132"/>
      <c r="F734" s="85"/>
      <c r="G734" s="85"/>
      <c r="H734" s="85"/>
    </row>
    <row r="735" spans="1:8" x14ac:dyDescent="0.25">
      <c r="A735" s="86"/>
      <c r="B735" s="282"/>
      <c r="C735" s="282"/>
      <c r="D735" s="158"/>
      <c r="E735" s="132"/>
      <c r="F735" s="85"/>
      <c r="G735" s="85"/>
      <c r="H735" s="85"/>
    </row>
    <row r="736" spans="1:8" x14ac:dyDescent="0.25">
      <c r="A736" s="86"/>
      <c r="B736" s="282"/>
      <c r="C736" s="282"/>
      <c r="D736" s="158"/>
      <c r="E736" s="132"/>
      <c r="F736" s="85"/>
      <c r="G736" s="85"/>
      <c r="H736" s="85"/>
    </row>
    <row r="737" spans="1:8" x14ac:dyDescent="0.25">
      <c r="A737" s="86"/>
      <c r="B737" s="282"/>
      <c r="C737" s="282"/>
      <c r="D737" s="158"/>
      <c r="E737" s="132"/>
      <c r="F737" s="85"/>
      <c r="G737" s="85"/>
      <c r="H737" s="85"/>
    </row>
    <row r="738" spans="1:8" x14ac:dyDescent="0.25">
      <c r="A738" s="86"/>
      <c r="B738" s="282"/>
      <c r="C738" s="282"/>
      <c r="D738" s="158"/>
      <c r="E738" s="132"/>
      <c r="F738" s="85"/>
      <c r="G738" s="85"/>
      <c r="H738" s="85"/>
    </row>
    <row r="739" spans="1:8" x14ac:dyDescent="0.25">
      <c r="A739" s="86"/>
      <c r="B739" s="282"/>
      <c r="C739" s="282"/>
      <c r="D739" s="158"/>
      <c r="E739" s="132"/>
      <c r="F739" s="85"/>
      <c r="G739" s="85"/>
      <c r="H739" s="85"/>
    </row>
    <row r="740" spans="1:8" x14ac:dyDescent="0.25">
      <c r="A740" s="86"/>
      <c r="B740" s="282"/>
      <c r="C740" s="282"/>
      <c r="D740" s="158"/>
      <c r="E740" s="132"/>
      <c r="F740" s="85"/>
      <c r="G740" s="85"/>
      <c r="H740" s="85"/>
    </row>
    <row r="741" spans="1:8" x14ac:dyDescent="0.25">
      <c r="A741" s="86"/>
      <c r="B741" s="282"/>
      <c r="C741" s="282"/>
      <c r="D741" s="158"/>
      <c r="E741" s="132"/>
      <c r="F741" s="85"/>
      <c r="G741" s="85"/>
      <c r="H741" s="85"/>
    </row>
    <row r="742" spans="1:8" x14ac:dyDescent="0.25">
      <c r="A742" s="86"/>
      <c r="B742" s="282"/>
      <c r="C742" s="282"/>
      <c r="D742" s="158"/>
      <c r="E742" s="132"/>
      <c r="F742" s="85"/>
      <c r="G742" s="85"/>
      <c r="H742" s="85"/>
    </row>
    <row r="743" spans="1:8" x14ac:dyDescent="0.25">
      <c r="A743" s="86"/>
      <c r="B743" s="282"/>
      <c r="C743" s="282"/>
      <c r="D743" s="158"/>
      <c r="E743" s="132"/>
      <c r="F743" s="85"/>
      <c r="G743" s="85"/>
      <c r="H743" s="85"/>
    </row>
    <row r="744" spans="1:8" x14ac:dyDescent="0.25">
      <c r="A744" s="86"/>
      <c r="B744" s="282"/>
      <c r="C744" s="282"/>
      <c r="D744" s="158"/>
      <c r="E744" s="132"/>
      <c r="F744" s="85"/>
      <c r="G744" s="85"/>
      <c r="H744" s="85"/>
    </row>
    <row r="745" spans="1:8" x14ac:dyDescent="0.25">
      <c r="A745" s="86"/>
      <c r="B745" s="282"/>
      <c r="C745" s="282"/>
      <c r="D745" s="158"/>
      <c r="E745" s="132"/>
      <c r="F745" s="85"/>
      <c r="G745" s="85"/>
      <c r="H745" s="85"/>
    </row>
    <row r="746" spans="1:8" x14ac:dyDescent="0.25">
      <c r="A746" s="86"/>
      <c r="B746" s="282"/>
      <c r="C746" s="282"/>
      <c r="D746" s="158"/>
      <c r="E746" s="132"/>
      <c r="F746" s="85"/>
      <c r="G746" s="85"/>
      <c r="H746" s="85"/>
    </row>
    <row r="747" spans="1:8" x14ac:dyDescent="0.25">
      <c r="A747" s="86"/>
      <c r="B747" s="282"/>
      <c r="C747" s="282"/>
      <c r="D747" s="158"/>
      <c r="E747" s="132"/>
      <c r="F747" s="85"/>
      <c r="G747" s="85"/>
      <c r="H747" s="85"/>
    </row>
    <row r="748" spans="1:8" x14ac:dyDescent="0.25">
      <c r="A748" s="86"/>
      <c r="B748" s="282"/>
      <c r="C748" s="282"/>
      <c r="D748" s="158"/>
      <c r="E748" s="132"/>
      <c r="F748" s="85"/>
      <c r="G748" s="85"/>
      <c r="H748" s="85"/>
    </row>
    <row r="749" spans="1:8" x14ac:dyDescent="0.25">
      <c r="A749" s="86"/>
      <c r="B749" s="282"/>
      <c r="C749" s="282"/>
      <c r="D749" s="158"/>
      <c r="E749" s="132"/>
      <c r="F749" s="85"/>
      <c r="G749" s="85"/>
      <c r="H749" s="85"/>
    </row>
    <row r="750" spans="1:8" x14ac:dyDescent="0.25">
      <c r="A750" s="86"/>
      <c r="B750" s="282"/>
      <c r="C750" s="282"/>
      <c r="D750" s="158"/>
      <c r="E750" s="132"/>
      <c r="F750" s="85"/>
      <c r="G750" s="85"/>
      <c r="H750" s="85"/>
    </row>
    <row r="751" spans="1:8" x14ac:dyDescent="0.25">
      <c r="A751" s="86"/>
      <c r="B751" s="282"/>
      <c r="C751" s="282"/>
      <c r="D751" s="158"/>
      <c r="E751" s="132"/>
      <c r="F751" s="85"/>
      <c r="G751" s="85"/>
      <c r="H751" s="85"/>
    </row>
    <row r="752" spans="1:8" x14ac:dyDescent="0.25">
      <c r="A752" s="86"/>
      <c r="B752" s="282"/>
      <c r="C752" s="282"/>
      <c r="D752" s="158"/>
      <c r="E752" s="132"/>
      <c r="F752" s="85"/>
      <c r="G752" s="85"/>
      <c r="H752" s="85"/>
    </row>
    <row r="753" spans="1:8" x14ac:dyDescent="0.25">
      <c r="A753" s="86"/>
      <c r="B753" s="282"/>
      <c r="C753" s="282"/>
      <c r="D753" s="158"/>
      <c r="E753" s="132"/>
      <c r="F753" s="85"/>
      <c r="G753" s="85"/>
      <c r="H753" s="85"/>
    </row>
    <row r="754" spans="1:8" x14ac:dyDescent="0.25">
      <c r="A754" s="86"/>
      <c r="B754" s="282"/>
      <c r="C754" s="282"/>
      <c r="D754" s="158"/>
      <c r="E754" s="132"/>
      <c r="F754" s="85"/>
      <c r="G754" s="85"/>
      <c r="H754" s="85"/>
    </row>
    <row r="755" spans="1:8" x14ac:dyDescent="0.25">
      <c r="A755" s="86"/>
      <c r="B755" s="282"/>
      <c r="C755" s="282"/>
      <c r="D755" s="158"/>
      <c r="E755" s="132"/>
      <c r="F755" s="85"/>
      <c r="G755" s="85"/>
      <c r="H755" s="85"/>
    </row>
    <row r="756" spans="1:8" x14ac:dyDescent="0.25">
      <c r="A756" s="86"/>
      <c r="B756" s="282"/>
      <c r="C756" s="282"/>
      <c r="D756" s="158"/>
      <c r="E756" s="132"/>
      <c r="F756" s="85"/>
      <c r="G756" s="85"/>
      <c r="H756" s="85"/>
    </row>
    <row r="757" spans="1:8" x14ac:dyDescent="0.25">
      <c r="A757" s="86"/>
      <c r="B757" s="282"/>
      <c r="C757" s="282"/>
      <c r="D757" s="158"/>
      <c r="E757" s="132"/>
      <c r="F757" s="85"/>
      <c r="G757" s="85"/>
      <c r="H757" s="85"/>
    </row>
    <row r="758" spans="1:8" x14ac:dyDescent="0.25">
      <c r="A758" s="86"/>
      <c r="B758" s="282"/>
      <c r="C758" s="282"/>
      <c r="D758" s="158"/>
      <c r="E758" s="132"/>
      <c r="F758" s="85"/>
      <c r="G758" s="85"/>
      <c r="H758" s="85"/>
    </row>
    <row r="759" spans="1:8" x14ac:dyDescent="0.25">
      <c r="A759" s="86"/>
      <c r="B759" s="282"/>
      <c r="C759" s="282"/>
      <c r="D759" s="158"/>
      <c r="E759" s="132"/>
      <c r="F759" s="85"/>
      <c r="G759" s="85"/>
      <c r="H759" s="85"/>
    </row>
    <row r="760" spans="1:8" x14ac:dyDescent="0.25">
      <c r="A760" s="86"/>
      <c r="B760" s="282"/>
      <c r="C760" s="282"/>
      <c r="D760" s="158"/>
      <c r="E760" s="132"/>
      <c r="F760" s="85"/>
      <c r="G760" s="85"/>
      <c r="H760" s="85"/>
    </row>
    <row r="761" spans="1:8" x14ac:dyDescent="0.25">
      <c r="A761" s="86"/>
      <c r="B761" s="282"/>
      <c r="C761" s="282"/>
      <c r="D761" s="158"/>
      <c r="E761" s="132"/>
      <c r="F761" s="85"/>
      <c r="G761" s="85"/>
      <c r="H761" s="85"/>
    </row>
    <row r="762" spans="1:8" x14ac:dyDescent="0.25">
      <c r="A762" s="86"/>
      <c r="B762" s="282"/>
      <c r="C762" s="282"/>
      <c r="D762" s="158"/>
      <c r="E762" s="132"/>
      <c r="F762" s="85"/>
      <c r="G762" s="85"/>
      <c r="H762" s="85"/>
    </row>
    <row r="763" spans="1:8" x14ac:dyDescent="0.25">
      <c r="A763" s="86"/>
      <c r="B763" s="282"/>
      <c r="C763" s="282"/>
      <c r="D763" s="158"/>
      <c r="E763" s="132"/>
      <c r="F763" s="85"/>
      <c r="G763" s="85"/>
      <c r="H763" s="85"/>
    </row>
    <row r="764" spans="1:8" x14ac:dyDescent="0.25">
      <c r="A764" s="86"/>
      <c r="B764" s="282"/>
      <c r="C764" s="282"/>
      <c r="D764" s="158"/>
      <c r="E764" s="132"/>
      <c r="F764" s="85"/>
      <c r="G764" s="85"/>
      <c r="H764" s="85"/>
    </row>
    <row r="765" spans="1:8" x14ac:dyDescent="0.25">
      <c r="A765" s="86"/>
      <c r="B765" s="282"/>
      <c r="C765" s="282"/>
      <c r="D765" s="158"/>
      <c r="E765" s="132"/>
      <c r="F765" s="85"/>
      <c r="G765" s="85"/>
      <c r="H765" s="85"/>
    </row>
    <row r="766" spans="1:8" x14ac:dyDescent="0.25">
      <c r="A766" s="86"/>
      <c r="B766" s="282"/>
      <c r="C766" s="282"/>
      <c r="D766" s="158"/>
      <c r="E766" s="132"/>
      <c r="F766" s="85"/>
      <c r="G766" s="85"/>
      <c r="H766" s="85"/>
    </row>
    <row r="767" spans="1:8" x14ac:dyDescent="0.25">
      <c r="A767" s="86"/>
      <c r="B767" s="282"/>
      <c r="C767" s="282"/>
      <c r="D767" s="158"/>
      <c r="E767" s="132"/>
      <c r="F767" s="85"/>
      <c r="G767" s="85"/>
      <c r="H767" s="85"/>
    </row>
    <row r="768" spans="1:8" x14ac:dyDescent="0.25">
      <c r="A768" s="86"/>
      <c r="B768" s="282"/>
      <c r="C768" s="282"/>
      <c r="D768" s="158"/>
      <c r="E768" s="132"/>
      <c r="F768" s="85"/>
      <c r="G768" s="85"/>
      <c r="H768" s="85"/>
    </row>
    <row r="769" spans="1:8" x14ac:dyDescent="0.25">
      <c r="A769" s="86"/>
      <c r="B769" s="282"/>
      <c r="C769" s="282"/>
      <c r="D769" s="158"/>
      <c r="E769" s="132"/>
      <c r="F769" s="85"/>
      <c r="G769" s="85"/>
      <c r="H769" s="85"/>
    </row>
    <row r="770" spans="1:8" x14ac:dyDescent="0.25">
      <c r="A770" s="86"/>
      <c r="B770" s="282"/>
      <c r="C770" s="282"/>
      <c r="D770" s="158"/>
      <c r="E770" s="132"/>
      <c r="F770" s="85"/>
      <c r="G770" s="85"/>
      <c r="H770" s="85"/>
    </row>
    <row r="771" spans="1:8" x14ac:dyDescent="0.25">
      <c r="A771" s="86"/>
      <c r="B771" s="282"/>
      <c r="C771" s="282"/>
      <c r="D771" s="158"/>
      <c r="E771" s="132"/>
      <c r="F771" s="85"/>
      <c r="G771" s="85"/>
      <c r="H771" s="85"/>
    </row>
    <row r="772" spans="1:8" x14ac:dyDescent="0.25">
      <c r="A772" s="86"/>
      <c r="B772" s="282"/>
      <c r="C772" s="282"/>
      <c r="D772" s="158"/>
      <c r="E772" s="132"/>
      <c r="F772" s="85"/>
      <c r="G772" s="85"/>
      <c r="H772" s="85"/>
    </row>
    <row r="773" spans="1:8" x14ac:dyDescent="0.25">
      <c r="A773" s="86"/>
      <c r="B773" s="282"/>
      <c r="C773" s="282"/>
      <c r="D773" s="158"/>
      <c r="E773" s="132"/>
      <c r="F773" s="85"/>
      <c r="G773" s="85"/>
      <c r="H773" s="85"/>
    </row>
    <row r="774" spans="1:8" x14ac:dyDescent="0.25">
      <c r="A774" s="86"/>
      <c r="B774" s="282"/>
      <c r="C774" s="282"/>
      <c r="D774" s="158"/>
      <c r="E774" s="132"/>
      <c r="F774" s="85"/>
      <c r="G774" s="85"/>
      <c r="H774" s="85"/>
    </row>
    <row r="775" spans="1:8" x14ac:dyDescent="0.25">
      <c r="A775" s="86"/>
      <c r="B775" s="282"/>
      <c r="C775" s="282"/>
      <c r="D775" s="158"/>
      <c r="E775" s="132"/>
      <c r="F775" s="85"/>
      <c r="G775" s="85"/>
      <c r="H775" s="85"/>
    </row>
    <row r="776" spans="1:8" x14ac:dyDescent="0.25">
      <c r="A776" s="86"/>
      <c r="B776" s="282"/>
      <c r="C776" s="282"/>
      <c r="D776" s="158"/>
      <c r="E776" s="132"/>
      <c r="F776" s="85"/>
      <c r="G776" s="85"/>
      <c r="H776" s="85"/>
    </row>
    <row r="777" spans="1:8" x14ac:dyDescent="0.25">
      <c r="A777" s="86"/>
      <c r="B777" s="282"/>
      <c r="C777" s="282"/>
      <c r="D777" s="158"/>
      <c r="E777" s="132"/>
      <c r="F777" s="85"/>
      <c r="G777" s="85"/>
      <c r="H777" s="85"/>
    </row>
    <row r="778" spans="1:8" x14ac:dyDescent="0.25">
      <c r="A778" s="86"/>
      <c r="B778" s="282"/>
      <c r="C778" s="282"/>
      <c r="D778" s="158"/>
      <c r="E778" s="132"/>
      <c r="F778" s="85"/>
      <c r="G778" s="85"/>
      <c r="H778" s="85"/>
    </row>
    <row r="779" spans="1:8" x14ac:dyDescent="0.25">
      <c r="A779" s="86"/>
      <c r="B779" s="282"/>
      <c r="C779" s="282"/>
      <c r="D779" s="158"/>
      <c r="E779" s="132"/>
      <c r="F779" s="85"/>
      <c r="G779" s="85"/>
      <c r="H779" s="85"/>
    </row>
    <row r="780" spans="1:8" x14ac:dyDescent="0.25">
      <c r="A780" s="86"/>
      <c r="B780" s="282"/>
      <c r="C780" s="282"/>
      <c r="D780" s="158"/>
      <c r="E780" s="132"/>
      <c r="F780" s="85"/>
      <c r="G780" s="85"/>
      <c r="H780" s="85"/>
    </row>
    <row r="781" spans="1:8" x14ac:dyDescent="0.25">
      <c r="A781" s="86"/>
      <c r="B781" s="282"/>
      <c r="C781" s="282"/>
      <c r="D781" s="158"/>
      <c r="E781" s="132"/>
      <c r="F781" s="85"/>
      <c r="G781" s="85"/>
      <c r="H781" s="85"/>
    </row>
    <row r="782" spans="1:8" x14ac:dyDescent="0.25">
      <c r="A782" s="86"/>
      <c r="B782" s="282"/>
      <c r="C782" s="282"/>
      <c r="D782" s="158"/>
      <c r="E782" s="132"/>
      <c r="F782" s="85"/>
      <c r="G782" s="85"/>
      <c r="H782" s="85"/>
    </row>
    <row r="783" spans="1:8" x14ac:dyDescent="0.25">
      <c r="A783" s="86"/>
      <c r="B783" s="282"/>
      <c r="C783" s="282"/>
      <c r="D783" s="158"/>
      <c r="E783" s="132"/>
      <c r="F783" s="85"/>
      <c r="G783" s="85"/>
      <c r="H783" s="85"/>
    </row>
    <row r="784" spans="1:8" x14ac:dyDescent="0.25">
      <c r="A784" s="86"/>
      <c r="B784" s="282"/>
      <c r="C784" s="282"/>
      <c r="D784" s="158"/>
      <c r="E784" s="132"/>
      <c r="F784" s="85"/>
      <c r="G784" s="85"/>
      <c r="H784" s="85"/>
    </row>
    <row r="785" spans="1:8" x14ac:dyDescent="0.25">
      <c r="A785" s="86"/>
      <c r="B785" s="282"/>
      <c r="C785" s="282"/>
      <c r="D785" s="158"/>
      <c r="E785" s="132"/>
      <c r="F785" s="85"/>
      <c r="G785" s="85"/>
      <c r="H785" s="85"/>
    </row>
    <row r="786" spans="1:8" x14ac:dyDescent="0.25">
      <c r="A786" s="86"/>
      <c r="B786" s="282"/>
      <c r="C786" s="282"/>
      <c r="D786" s="158"/>
      <c r="E786" s="132"/>
      <c r="F786" s="85"/>
      <c r="G786" s="85"/>
      <c r="H786" s="85"/>
    </row>
    <row r="787" spans="1:8" x14ac:dyDescent="0.25">
      <c r="A787" s="86"/>
      <c r="B787" s="282"/>
      <c r="C787" s="282"/>
      <c r="D787" s="158"/>
      <c r="E787" s="132"/>
      <c r="F787" s="85"/>
      <c r="G787" s="85"/>
      <c r="H787" s="85"/>
    </row>
    <row r="788" spans="1:8" x14ac:dyDescent="0.25">
      <c r="A788" s="86"/>
      <c r="B788" s="282"/>
      <c r="C788" s="282"/>
      <c r="D788" s="158"/>
      <c r="E788" s="132"/>
      <c r="F788" s="85"/>
      <c r="G788" s="85"/>
      <c r="H788" s="85"/>
    </row>
    <row r="789" spans="1:8" x14ac:dyDescent="0.25">
      <c r="A789" s="86"/>
      <c r="B789" s="282"/>
      <c r="C789" s="282"/>
      <c r="D789" s="158"/>
      <c r="E789" s="132"/>
      <c r="F789" s="85"/>
      <c r="G789" s="85"/>
      <c r="H789" s="85"/>
    </row>
    <row r="790" spans="1:8" x14ac:dyDescent="0.25">
      <c r="A790" s="86"/>
      <c r="B790" s="282"/>
      <c r="C790" s="282"/>
      <c r="D790" s="158"/>
      <c r="E790" s="132"/>
      <c r="F790" s="85"/>
      <c r="G790" s="85"/>
      <c r="H790" s="85"/>
    </row>
    <row r="791" spans="1:8" x14ac:dyDescent="0.25">
      <c r="A791" s="86"/>
      <c r="B791" s="282"/>
      <c r="C791" s="282"/>
      <c r="D791" s="158"/>
      <c r="E791" s="132"/>
      <c r="F791" s="85"/>
      <c r="G791" s="85"/>
      <c r="H791" s="85"/>
    </row>
    <row r="792" spans="1:8" x14ac:dyDescent="0.25">
      <c r="A792" s="86"/>
      <c r="B792" s="282"/>
      <c r="C792" s="282"/>
      <c r="D792" s="158"/>
      <c r="E792" s="132"/>
      <c r="F792" s="85"/>
      <c r="G792" s="85"/>
      <c r="H792" s="85"/>
    </row>
    <row r="793" spans="1:8" x14ac:dyDescent="0.25">
      <c r="A793" s="86"/>
      <c r="B793" s="282"/>
      <c r="C793" s="282"/>
      <c r="D793" s="158"/>
      <c r="E793" s="132"/>
      <c r="F793" s="85"/>
      <c r="G793" s="85"/>
      <c r="H793" s="85"/>
    </row>
    <row r="794" spans="1:8" x14ac:dyDescent="0.25">
      <c r="A794" s="86"/>
      <c r="B794" s="282"/>
      <c r="C794" s="282"/>
      <c r="D794" s="158"/>
      <c r="E794" s="132"/>
      <c r="F794" s="85"/>
      <c r="G794" s="85"/>
      <c r="H794" s="85"/>
    </row>
    <row r="795" spans="1:8" x14ac:dyDescent="0.25">
      <c r="A795" s="86"/>
      <c r="B795" s="282"/>
      <c r="C795" s="282"/>
      <c r="D795" s="158"/>
      <c r="E795" s="132"/>
      <c r="F795" s="85"/>
      <c r="G795" s="85"/>
      <c r="H795" s="85"/>
    </row>
    <row r="796" spans="1:8" x14ac:dyDescent="0.25">
      <c r="A796" s="86"/>
      <c r="B796" s="282"/>
      <c r="C796" s="282"/>
      <c r="D796" s="158"/>
      <c r="E796" s="132"/>
      <c r="F796" s="85"/>
      <c r="G796" s="85"/>
      <c r="H796" s="85"/>
    </row>
    <row r="797" spans="1:8" x14ac:dyDescent="0.25">
      <c r="A797" s="86"/>
      <c r="B797" s="282"/>
      <c r="C797" s="282"/>
      <c r="D797" s="158"/>
      <c r="E797" s="132"/>
      <c r="F797" s="85"/>
      <c r="G797" s="85"/>
      <c r="H797" s="85"/>
    </row>
    <row r="798" spans="1:8" x14ac:dyDescent="0.25">
      <c r="A798" s="86"/>
      <c r="B798" s="282"/>
      <c r="C798" s="282"/>
      <c r="D798" s="158"/>
      <c r="E798" s="132"/>
      <c r="F798" s="85"/>
      <c r="G798" s="85"/>
      <c r="H798" s="85"/>
    </row>
    <row r="799" spans="1:8" x14ac:dyDescent="0.25">
      <c r="A799" s="86"/>
      <c r="B799" s="282"/>
      <c r="C799" s="282"/>
      <c r="D799" s="158"/>
      <c r="E799" s="132"/>
      <c r="F799" s="85"/>
      <c r="G799" s="85"/>
      <c r="H799" s="85"/>
    </row>
    <row r="800" spans="1:8" x14ac:dyDescent="0.25">
      <c r="A800" s="86"/>
      <c r="B800" s="282"/>
      <c r="C800" s="282"/>
      <c r="D800" s="158"/>
      <c r="E800" s="132"/>
      <c r="F800" s="85"/>
      <c r="G800" s="85"/>
      <c r="H800" s="85"/>
    </row>
    <row r="801" spans="1:8" x14ac:dyDescent="0.25">
      <c r="A801" s="86"/>
      <c r="B801" s="282"/>
      <c r="C801" s="282"/>
      <c r="D801" s="158"/>
      <c r="E801" s="132"/>
      <c r="F801" s="85"/>
      <c r="G801" s="85"/>
      <c r="H801" s="85"/>
    </row>
    <row r="802" spans="1:8" x14ac:dyDescent="0.25">
      <c r="A802" s="86"/>
      <c r="B802" s="282"/>
      <c r="C802" s="282"/>
      <c r="D802" s="158"/>
      <c r="E802" s="132"/>
      <c r="F802" s="85"/>
      <c r="G802" s="85"/>
      <c r="H802" s="85"/>
    </row>
    <row r="803" spans="1:8" x14ac:dyDescent="0.25">
      <c r="A803" s="86"/>
      <c r="B803" s="282"/>
      <c r="C803" s="282"/>
      <c r="D803" s="158"/>
      <c r="E803" s="132"/>
      <c r="F803" s="85"/>
      <c r="G803" s="85"/>
      <c r="H803" s="85"/>
    </row>
    <row r="804" spans="1:8" x14ac:dyDescent="0.25">
      <c r="A804" s="86"/>
      <c r="B804" s="282"/>
      <c r="C804" s="282"/>
      <c r="D804" s="158"/>
      <c r="E804" s="132"/>
      <c r="F804" s="85"/>
      <c r="G804" s="85"/>
      <c r="H804" s="85"/>
    </row>
    <row r="805" spans="1:8" x14ac:dyDescent="0.25">
      <c r="A805" s="86"/>
      <c r="B805" s="282"/>
      <c r="C805" s="282"/>
      <c r="D805" s="158"/>
      <c r="E805" s="132"/>
      <c r="F805" s="85"/>
      <c r="G805" s="85"/>
      <c r="H805" s="85"/>
    </row>
    <row r="806" spans="1:8" x14ac:dyDescent="0.25">
      <c r="A806" s="86"/>
      <c r="B806" s="282"/>
      <c r="C806" s="282"/>
      <c r="D806" s="158"/>
      <c r="E806" s="132"/>
      <c r="F806" s="85"/>
      <c r="G806" s="85"/>
      <c r="H806" s="85"/>
    </row>
    <row r="807" spans="1:8" x14ac:dyDescent="0.25">
      <c r="A807" s="86"/>
      <c r="B807" s="282"/>
      <c r="C807" s="282"/>
      <c r="D807" s="158"/>
      <c r="E807" s="132"/>
      <c r="F807" s="85"/>
      <c r="G807" s="85"/>
      <c r="H807" s="85"/>
    </row>
    <row r="808" spans="1:8" x14ac:dyDescent="0.25">
      <c r="A808" s="86"/>
      <c r="B808" s="282"/>
      <c r="C808" s="282"/>
      <c r="D808" s="158"/>
      <c r="E808" s="132"/>
      <c r="F808" s="85"/>
      <c r="G808" s="85"/>
      <c r="H808" s="85"/>
    </row>
    <row r="809" spans="1:8" x14ac:dyDescent="0.25">
      <c r="A809" s="86"/>
      <c r="B809" s="282"/>
      <c r="C809" s="282"/>
      <c r="D809" s="158"/>
      <c r="E809" s="132"/>
      <c r="F809" s="85"/>
      <c r="G809" s="85"/>
      <c r="H809" s="85"/>
    </row>
    <row r="810" spans="1:8" x14ac:dyDescent="0.25">
      <c r="A810" s="86"/>
      <c r="B810" s="282"/>
      <c r="C810" s="282"/>
      <c r="D810" s="158"/>
      <c r="E810" s="132"/>
      <c r="F810" s="85"/>
      <c r="G810" s="85"/>
      <c r="H810" s="85"/>
    </row>
    <row r="811" spans="1:8" x14ac:dyDescent="0.25">
      <c r="A811" s="86"/>
      <c r="B811" s="282"/>
      <c r="C811" s="282"/>
      <c r="D811" s="158"/>
      <c r="E811" s="132"/>
      <c r="F811" s="85"/>
      <c r="G811" s="85"/>
      <c r="H811" s="85"/>
    </row>
    <row r="812" spans="1:8" x14ac:dyDescent="0.25">
      <c r="A812" s="86"/>
      <c r="B812" s="282"/>
      <c r="C812" s="282"/>
      <c r="D812" s="158"/>
      <c r="E812" s="132"/>
      <c r="F812" s="85"/>
      <c r="G812" s="85"/>
      <c r="H812" s="85"/>
    </row>
    <row r="813" spans="1:8" x14ac:dyDescent="0.25">
      <c r="A813" s="86"/>
      <c r="B813" s="282"/>
      <c r="C813" s="282"/>
      <c r="D813" s="158"/>
      <c r="E813" s="132"/>
      <c r="F813" s="85"/>
      <c r="G813" s="85"/>
      <c r="H813" s="85"/>
    </row>
    <row r="814" spans="1:8" x14ac:dyDescent="0.25">
      <c r="A814" s="86"/>
      <c r="B814" s="282"/>
      <c r="C814" s="282"/>
      <c r="D814" s="158"/>
      <c r="E814" s="132"/>
      <c r="F814" s="85"/>
      <c r="G814" s="85"/>
      <c r="H814" s="85"/>
    </row>
    <row r="815" spans="1:8" x14ac:dyDescent="0.25">
      <c r="A815" s="86"/>
      <c r="B815" s="282"/>
      <c r="C815" s="282"/>
      <c r="D815" s="158"/>
      <c r="E815" s="132"/>
      <c r="F815" s="85"/>
      <c r="G815" s="85"/>
      <c r="H815" s="85"/>
    </row>
    <row r="816" spans="1:8" x14ac:dyDescent="0.25">
      <c r="A816" s="86"/>
      <c r="B816" s="282"/>
      <c r="C816" s="282"/>
      <c r="D816" s="158"/>
      <c r="E816" s="132"/>
      <c r="F816" s="85"/>
      <c r="G816" s="85"/>
      <c r="H816" s="85"/>
    </row>
    <row r="817" spans="1:8" x14ac:dyDescent="0.25">
      <c r="A817" s="86"/>
      <c r="B817" s="282"/>
      <c r="C817" s="282"/>
      <c r="D817" s="158"/>
      <c r="E817" s="132"/>
      <c r="F817" s="85"/>
      <c r="G817" s="85"/>
      <c r="H817" s="85"/>
    </row>
    <row r="818" spans="1:8" x14ac:dyDescent="0.25">
      <c r="A818" s="86"/>
      <c r="B818" s="282"/>
      <c r="C818" s="282"/>
      <c r="D818" s="158"/>
      <c r="E818" s="132"/>
      <c r="F818" s="85"/>
      <c r="G818" s="85"/>
      <c r="H818" s="85"/>
    </row>
    <row r="819" spans="1:8" x14ac:dyDescent="0.25">
      <c r="A819" s="86"/>
      <c r="B819" s="282"/>
      <c r="C819" s="282"/>
      <c r="D819" s="158"/>
      <c r="E819" s="132"/>
      <c r="F819" s="85"/>
      <c r="G819" s="85"/>
      <c r="H819" s="85"/>
    </row>
    <row r="820" spans="1:8" x14ac:dyDescent="0.25">
      <c r="A820" s="86"/>
      <c r="B820" s="282"/>
      <c r="C820" s="282"/>
      <c r="D820" s="158"/>
      <c r="E820" s="132"/>
      <c r="F820" s="85"/>
      <c r="G820" s="85"/>
      <c r="H820" s="85"/>
    </row>
    <row r="821" spans="1:8" x14ac:dyDescent="0.25">
      <c r="A821" s="86"/>
      <c r="B821" s="282"/>
      <c r="C821" s="282"/>
      <c r="D821" s="158"/>
      <c r="E821" s="132"/>
      <c r="F821" s="85"/>
      <c r="G821" s="85"/>
      <c r="H821" s="85"/>
    </row>
    <row r="822" spans="1:8" x14ac:dyDescent="0.25">
      <c r="A822" s="86"/>
      <c r="B822" s="282"/>
      <c r="C822" s="282"/>
      <c r="D822" s="158"/>
      <c r="E822" s="132"/>
      <c r="F822" s="85"/>
      <c r="G822" s="85"/>
      <c r="H822" s="85"/>
    </row>
    <row r="823" spans="1:8" x14ac:dyDescent="0.25">
      <c r="A823" s="86"/>
      <c r="B823" s="282"/>
      <c r="C823" s="282"/>
      <c r="D823" s="158"/>
      <c r="E823" s="132"/>
      <c r="F823" s="85"/>
      <c r="G823" s="85"/>
      <c r="H823" s="85"/>
    </row>
    <row r="824" spans="1:8" x14ac:dyDescent="0.25">
      <c r="A824" s="86"/>
      <c r="B824" s="282"/>
      <c r="C824" s="282"/>
      <c r="D824" s="158"/>
      <c r="E824" s="132"/>
      <c r="F824" s="85"/>
      <c r="G824" s="85"/>
      <c r="H824" s="85"/>
    </row>
    <row r="825" spans="1:8" x14ac:dyDescent="0.25">
      <c r="A825" s="86"/>
      <c r="B825" s="282"/>
      <c r="C825" s="282"/>
      <c r="D825" s="158"/>
      <c r="E825" s="132"/>
      <c r="F825" s="85"/>
      <c r="G825" s="85"/>
      <c r="H825" s="85"/>
    </row>
    <row r="826" spans="1:8" x14ac:dyDescent="0.25">
      <c r="A826" s="86"/>
      <c r="B826" s="282"/>
      <c r="C826" s="282"/>
      <c r="D826" s="158"/>
      <c r="E826" s="132"/>
      <c r="F826" s="85"/>
      <c r="G826" s="85"/>
      <c r="H826" s="85"/>
    </row>
    <row r="827" spans="1:8" x14ac:dyDescent="0.25">
      <c r="A827" s="86"/>
      <c r="B827" s="282"/>
      <c r="C827" s="282"/>
      <c r="D827" s="158"/>
      <c r="E827" s="132"/>
      <c r="F827" s="85"/>
      <c r="G827" s="85"/>
      <c r="H827" s="85"/>
    </row>
    <row r="828" spans="1:8" x14ac:dyDescent="0.25">
      <c r="A828" s="86"/>
      <c r="B828" s="282"/>
      <c r="C828" s="282"/>
      <c r="D828" s="158"/>
      <c r="E828" s="132"/>
      <c r="F828" s="85"/>
      <c r="G828" s="85"/>
      <c r="H828" s="85"/>
    </row>
    <row r="829" spans="1:8" x14ac:dyDescent="0.25">
      <c r="A829" s="86"/>
      <c r="B829" s="282"/>
      <c r="C829" s="282"/>
      <c r="D829" s="158"/>
      <c r="E829" s="132"/>
      <c r="F829" s="85"/>
      <c r="G829" s="85"/>
      <c r="H829" s="85"/>
    </row>
    <row r="830" spans="1:8" x14ac:dyDescent="0.25">
      <c r="A830" s="86"/>
      <c r="B830" s="282"/>
      <c r="C830" s="282"/>
      <c r="D830" s="158"/>
      <c r="E830" s="132"/>
      <c r="F830" s="85"/>
      <c r="G830" s="85"/>
      <c r="H830" s="85"/>
    </row>
    <row r="831" spans="1:8" x14ac:dyDescent="0.25">
      <c r="A831" s="86"/>
      <c r="B831" s="282"/>
      <c r="C831" s="282"/>
      <c r="D831" s="158"/>
      <c r="E831" s="132"/>
      <c r="F831" s="85"/>
      <c r="G831" s="85"/>
      <c r="H831" s="85"/>
    </row>
    <row r="832" spans="1:8" x14ac:dyDescent="0.25">
      <c r="A832" s="86"/>
      <c r="B832" s="282"/>
      <c r="C832" s="282"/>
      <c r="D832" s="158"/>
      <c r="E832" s="132"/>
      <c r="F832" s="85"/>
      <c r="G832" s="85"/>
      <c r="H832" s="85"/>
    </row>
    <row r="833" spans="1:8" x14ac:dyDescent="0.25">
      <c r="A833" s="86"/>
      <c r="B833" s="282"/>
      <c r="C833" s="282"/>
      <c r="D833" s="158"/>
      <c r="E833" s="132"/>
      <c r="F833" s="85"/>
      <c r="G833" s="85"/>
      <c r="H833" s="85"/>
    </row>
    <row r="834" spans="1:8" x14ac:dyDescent="0.25">
      <c r="A834" s="86"/>
      <c r="B834" s="282"/>
      <c r="C834" s="282"/>
      <c r="D834" s="158"/>
      <c r="E834" s="132"/>
      <c r="F834" s="85"/>
      <c r="G834" s="85"/>
      <c r="H834" s="85"/>
    </row>
    <row r="835" spans="1:8" x14ac:dyDescent="0.25">
      <c r="A835" s="86"/>
      <c r="B835" s="282"/>
      <c r="C835" s="282"/>
      <c r="D835" s="158"/>
      <c r="E835" s="132"/>
      <c r="F835" s="85"/>
      <c r="G835" s="85"/>
      <c r="H835" s="85"/>
    </row>
    <row r="836" spans="1:8" x14ac:dyDescent="0.25">
      <c r="A836" s="86"/>
      <c r="B836" s="282"/>
      <c r="C836" s="282"/>
      <c r="D836" s="158"/>
      <c r="E836" s="132"/>
      <c r="F836" s="85"/>
      <c r="G836" s="85"/>
      <c r="H836" s="85"/>
    </row>
    <row r="837" spans="1:8" x14ac:dyDescent="0.25">
      <c r="A837" s="86"/>
      <c r="B837" s="282"/>
      <c r="C837" s="282"/>
      <c r="D837" s="158"/>
      <c r="E837" s="132"/>
      <c r="F837" s="85"/>
      <c r="G837" s="85"/>
      <c r="H837" s="85"/>
    </row>
    <row r="838" spans="1:8" x14ac:dyDescent="0.25">
      <c r="A838" s="86"/>
      <c r="B838" s="282"/>
      <c r="C838" s="282"/>
      <c r="D838" s="158"/>
      <c r="E838" s="132"/>
      <c r="F838" s="85"/>
      <c r="G838" s="85"/>
      <c r="H838" s="85"/>
    </row>
    <row r="839" spans="1:8" x14ac:dyDescent="0.25">
      <c r="A839" s="86"/>
      <c r="B839" s="282"/>
      <c r="C839" s="282"/>
      <c r="D839" s="158"/>
      <c r="E839" s="132"/>
      <c r="F839" s="85"/>
      <c r="G839" s="85"/>
      <c r="H839" s="85"/>
    </row>
    <row r="840" spans="1:8" x14ac:dyDescent="0.25">
      <c r="A840" s="86"/>
      <c r="B840" s="282"/>
      <c r="C840" s="282"/>
      <c r="D840" s="158"/>
      <c r="E840" s="132"/>
      <c r="F840" s="85"/>
      <c r="G840" s="85"/>
      <c r="H840" s="85"/>
    </row>
    <row r="841" spans="1:8" x14ac:dyDescent="0.25">
      <c r="A841" s="86"/>
      <c r="B841" s="282"/>
      <c r="C841" s="282"/>
      <c r="D841" s="158"/>
      <c r="E841" s="132"/>
      <c r="F841" s="85"/>
      <c r="G841" s="85"/>
      <c r="H841" s="85"/>
    </row>
    <row r="842" spans="1:8" x14ac:dyDescent="0.25">
      <c r="A842" s="86"/>
      <c r="B842" s="282"/>
      <c r="C842" s="282"/>
      <c r="D842" s="158"/>
      <c r="E842" s="132"/>
      <c r="F842" s="85"/>
      <c r="G842" s="85"/>
      <c r="H842" s="85"/>
    </row>
    <row r="843" spans="1:8" x14ac:dyDescent="0.25">
      <c r="A843" s="86"/>
      <c r="B843" s="282"/>
      <c r="C843" s="282"/>
      <c r="D843" s="158"/>
      <c r="E843" s="132"/>
      <c r="F843" s="85"/>
      <c r="G843" s="85"/>
      <c r="H843" s="85"/>
    </row>
    <row r="844" spans="1:8" x14ac:dyDescent="0.25">
      <c r="A844" s="86"/>
      <c r="B844" s="282"/>
      <c r="C844" s="282"/>
      <c r="D844" s="158"/>
      <c r="E844" s="132"/>
      <c r="F844" s="85"/>
      <c r="G844" s="85"/>
      <c r="H844" s="85"/>
    </row>
    <row r="845" spans="1:8" x14ac:dyDescent="0.25">
      <c r="A845" s="86"/>
      <c r="B845" s="282"/>
      <c r="C845" s="282"/>
      <c r="D845" s="158"/>
      <c r="E845" s="132"/>
      <c r="F845" s="85"/>
      <c r="G845" s="85"/>
      <c r="H845" s="85"/>
    </row>
    <row r="846" spans="1:8" x14ac:dyDescent="0.25">
      <c r="A846" s="86"/>
      <c r="B846" s="282"/>
      <c r="C846" s="282"/>
      <c r="D846" s="158"/>
      <c r="E846" s="132"/>
      <c r="F846" s="85"/>
      <c r="G846" s="85"/>
      <c r="H846" s="85"/>
    </row>
    <row r="847" spans="1:8" x14ac:dyDescent="0.25">
      <c r="A847" s="86"/>
      <c r="B847" s="282"/>
      <c r="C847" s="282"/>
      <c r="D847" s="158"/>
      <c r="E847" s="132"/>
      <c r="F847" s="85"/>
      <c r="G847" s="85"/>
      <c r="H847" s="85"/>
    </row>
    <row r="848" spans="1:8" x14ac:dyDescent="0.25">
      <c r="A848" s="86"/>
      <c r="B848" s="282"/>
      <c r="C848" s="282"/>
      <c r="D848" s="158"/>
      <c r="E848" s="132"/>
      <c r="F848" s="85"/>
      <c r="G848" s="85"/>
      <c r="H848" s="85"/>
    </row>
  </sheetData>
  <mergeCells count="129">
    <mergeCell ref="B137:D137"/>
    <mergeCell ref="B138:D138"/>
    <mergeCell ref="A140:C140"/>
    <mergeCell ref="B141:D141"/>
    <mergeCell ref="A142:D142"/>
    <mergeCell ref="J142:K142"/>
    <mergeCell ref="C120:D120"/>
    <mergeCell ref="C121:D121"/>
    <mergeCell ref="C122:D122"/>
    <mergeCell ref="A131:D131"/>
    <mergeCell ref="A132:D132"/>
    <mergeCell ref="A133:E133"/>
    <mergeCell ref="A134:D134"/>
    <mergeCell ref="B135:D135"/>
    <mergeCell ref="B136:D136"/>
    <mergeCell ref="C107:D107"/>
    <mergeCell ref="O107:O110"/>
    <mergeCell ref="C108:D108"/>
    <mergeCell ref="C109:D109"/>
    <mergeCell ref="C110:D110"/>
    <mergeCell ref="A111:D111"/>
    <mergeCell ref="A112:C117"/>
    <mergeCell ref="A118:D118"/>
    <mergeCell ref="B119:C119"/>
    <mergeCell ref="A94:C94"/>
    <mergeCell ref="A95:E95"/>
    <mergeCell ref="B97:C97"/>
    <mergeCell ref="A98:C98"/>
    <mergeCell ref="A99:E99"/>
    <mergeCell ref="B100:D100"/>
    <mergeCell ref="A104:D104"/>
    <mergeCell ref="A105:D105"/>
    <mergeCell ref="B106:C106"/>
    <mergeCell ref="A81:C84"/>
    <mergeCell ref="A85:D85"/>
    <mergeCell ref="A86:E86"/>
    <mergeCell ref="B88:C88"/>
    <mergeCell ref="B89:C89"/>
    <mergeCell ref="B90:C90"/>
    <mergeCell ref="B91:C91"/>
    <mergeCell ref="B92:C92"/>
    <mergeCell ref="B93:C93"/>
    <mergeCell ref="A72:E72"/>
    <mergeCell ref="B73:D73"/>
    <mergeCell ref="B74:C74"/>
    <mergeCell ref="B75:C75"/>
    <mergeCell ref="B76:C76"/>
    <mergeCell ref="B77:C77"/>
    <mergeCell ref="B78:C78"/>
    <mergeCell ref="B79:C79"/>
    <mergeCell ref="A80:D80"/>
    <mergeCell ref="A56:C56"/>
    <mergeCell ref="B57:E57"/>
    <mergeCell ref="B58:C58"/>
    <mergeCell ref="B59:C59"/>
    <mergeCell ref="B60:C60"/>
    <mergeCell ref="B61:C61"/>
    <mergeCell ref="G61:H69"/>
    <mergeCell ref="B62:C62"/>
    <mergeCell ref="B63:C63"/>
    <mergeCell ref="A65:D65"/>
    <mergeCell ref="A66:E66"/>
    <mergeCell ref="B67:D67"/>
    <mergeCell ref="B64:C64"/>
    <mergeCell ref="B47:C47"/>
    <mergeCell ref="B48:C48"/>
    <mergeCell ref="B49:C49"/>
    <mergeCell ref="B50:C50"/>
    <mergeCell ref="G50:H50"/>
    <mergeCell ref="B51:C51"/>
    <mergeCell ref="G51:H51"/>
    <mergeCell ref="B52:C52"/>
    <mergeCell ref="B53:C53"/>
    <mergeCell ref="G53:G55"/>
    <mergeCell ref="H53:H55"/>
    <mergeCell ref="B54:C54"/>
    <mergeCell ref="B55:C55"/>
    <mergeCell ref="A34:D34"/>
    <mergeCell ref="A35:D35"/>
    <mergeCell ref="A36:D36"/>
    <mergeCell ref="B37:E37"/>
    <mergeCell ref="B38:C38"/>
    <mergeCell ref="A41:C41"/>
    <mergeCell ref="A42:D42"/>
    <mergeCell ref="A43:C45"/>
    <mergeCell ref="B46:D46"/>
    <mergeCell ref="A25:D25"/>
    <mergeCell ref="B26:C26"/>
    <mergeCell ref="C27:D27"/>
    <mergeCell ref="C28:D28"/>
    <mergeCell ref="C29:D29"/>
    <mergeCell ref="C30:D30"/>
    <mergeCell ref="C31:D31"/>
    <mergeCell ref="C32:D32"/>
    <mergeCell ref="C33:D33"/>
    <mergeCell ref="B20:C20"/>
    <mergeCell ref="D20:E20"/>
    <mergeCell ref="B21:C21"/>
    <mergeCell ref="D21:E21"/>
    <mergeCell ref="B22:C22"/>
    <mergeCell ref="D22:E22"/>
    <mergeCell ref="B23:C23"/>
    <mergeCell ref="D23:E23"/>
    <mergeCell ref="B24:C24"/>
    <mergeCell ref="D24:E24"/>
    <mergeCell ref="A1:E2"/>
    <mergeCell ref="F1:F26"/>
    <mergeCell ref="I1:I26"/>
    <mergeCell ref="A3:C3"/>
    <mergeCell ref="A4:C4"/>
    <mergeCell ref="D4:E4"/>
    <mergeCell ref="A5:C5"/>
    <mergeCell ref="D5:E5"/>
    <mergeCell ref="B6:E6"/>
    <mergeCell ref="A7:E7"/>
    <mergeCell ref="C8:E8"/>
    <mergeCell ref="C9:E9"/>
    <mergeCell ref="C10:E10"/>
    <mergeCell ref="C11:E11"/>
    <mergeCell ref="A12:E12"/>
    <mergeCell ref="A13:B13"/>
    <mergeCell ref="D13:E13"/>
    <mergeCell ref="A14:B16"/>
    <mergeCell ref="C14:C16"/>
    <mergeCell ref="D14:E16"/>
    <mergeCell ref="G15:H15"/>
    <mergeCell ref="A17:E17"/>
    <mergeCell ref="A18:E18"/>
    <mergeCell ref="A19:D19"/>
  </mergeCells>
  <hyperlinks>
    <hyperlink ref="B53" r:id="rId1"/>
    <hyperlink ref="B77" location="Plan2!A1" display="Aviso Prévio Trabalhado"/>
    <hyperlink ref="I77" location="Plan2!A1" display="M APÓS PRORROGAÇÃO = 0.194%"/>
  </hyperlinks>
  <pageMargins left="0.51180555555555496" right="0.51180555555555496" top="0.78749999999999998" bottom="0.78749999999999998" header="0.51180555555555496" footer="0.51180555555555496"/>
  <pageSetup paperSize="9" scale="69" firstPageNumber="0" orientation="portrait" horizontalDpi="300" verticalDpi="300" r:id="rId2"/>
  <rowBreaks count="2" manualBreakCount="2">
    <brk id="37" max="4" man="1"/>
    <brk id="79" max="4" man="1"/>
  </rowBreak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48"/>
  <sheetViews>
    <sheetView view="pageBreakPreview" topLeftCell="A115" zoomScale="83" zoomScaleNormal="130" zoomScalePageLayoutView="83" workbookViewId="0">
      <selection activeCell="C10" sqref="C10:E10"/>
    </sheetView>
  </sheetViews>
  <sheetFormatPr defaultColWidth="9.28515625" defaultRowHeight="15" x14ac:dyDescent="0.25"/>
  <cols>
    <col min="1" max="1" width="4.7109375" style="80" customWidth="1"/>
    <col min="2" max="2" width="33.42578125" style="81" customWidth="1"/>
    <col min="3" max="3" width="31.42578125" style="81" customWidth="1"/>
    <col min="4" max="4" width="23.140625" style="82" customWidth="1"/>
    <col min="5" max="5" width="31.28515625" style="83" customWidth="1"/>
    <col min="6" max="6" width="31.28515625" style="84" hidden="1" customWidth="1"/>
    <col min="7" max="7" width="49.28515625" style="84" hidden="1" customWidth="1"/>
    <col min="8" max="8" width="41.140625" style="84" hidden="1" customWidth="1"/>
    <col min="9" max="9" width="31.28515625" style="85" hidden="1" customWidth="1"/>
    <col min="10" max="11" width="31.28515625" style="86" hidden="1" customWidth="1"/>
    <col min="12" max="12" width="29.140625" style="86" hidden="1" customWidth="1"/>
    <col min="13" max="13" width="31.28515625" style="86" hidden="1" customWidth="1"/>
    <col min="14" max="14" width="1.7109375" style="86" customWidth="1"/>
    <col min="15" max="16" width="31.28515625" style="86" customWidth="1"/>
    <col min="17" max="17" width="9.140625" style="86" customWidth="1"/>
    <col min="18" max="18" width="15.85546875" style="86" customWidth="1"/>
    <col min="19" max="256" width="9.140625" style="86" customWidth="1"/>
  </cols>
  <sheetData>
    <row r="1" spans="1:17" s="86" customFormat="1" ht="15" customHeight="1" x14ac:dyDescent="0.25">
      <c r="A1" s="500" t="s">
        <v>178</v>
      </c>
      <c r="B1" s="500"/>
      <c r="C1" s="500"/>
      <c r="D1" s="500"/>
      <c r="E1" s="500"/>
      <c r="F1" s="501" t="s">
        <v>179</v>
      </c>
      <c r="G1" s="2"/>
      <c r="H1" s="2"/>
      <c r="I1" s="502" t="s">
        <v>180</v>
      </c>
    </row>
    <row r="2" spans="1:17" s="86" customFormat="1" ht="21.75" customHeight="1" x14ac:dyDescent="0.25">
      <c r="A2" s="500"/>
      <c r="B2" s="500"/>
      <c r="C2" s="500"/>
      <c r="D2" s="500"/>
      <c r="E2" s="500"/>
      <c r="F2" s="501"/>
      <c r="G2" s="2"/>
      <c r="H2" s="2"/>
      <c r="I2" s="502"/>
    </row>
    <row r="3" spans="1:17" s="86" customFormat="1" x14ac:dyDescent="0.25">
      <c r="A3" s="503"/>
      <c r="B3" s="503"/>
      <c r="C3" s="503"/>
      <c r="D3" s="87" t="s">
        <v>181</v>
      </c>
      <c r="E3" s="88" t="s">
        <v>182</v>
      </c>
      <c r="F3" s="501"/>
      <c r="G3" s="2"/>
      <c r="H3" s="2"/>
      <c r="I3" s="502"/>
    </row>
    <row r="4" spans="1:17" s="86" customFormat="1" ht="15" customHeight="1" x14ac:dyDescent="0.25">
      <c r="A4" s="504" t="s">
        <v>183</v>
      </c>
      <c r="B4" s="504"/>
      <c r="C4" s="504"/>
      <c r="D4" s="505" t="s">
        <v>184</v>
      </c>
      <c r="E4" s="505"/>
      <c r="F4" s="501"/>
      <c r="G4" s="2"/>
      <c r="H4" s="2"/>
      <c r="I4" s="502"/>
    </row>
    <row r="5" spans="1:17" s="86" customFormat="1" ht="15" customHeight="1" x14ac:dyDescent="0.25">
      <c r="A5" s="504" t="s">
        <v>185</v>
      </c>
      <c r="B5" s="504"/>
      <c r="C5" s="504"/>
      <c r="D5" s="506"/>
      <c r="E5" s="506"/>
      <c r="F5" s="501"/>
      <c r="G5" s="2"/>
      <c r="H5" s="2"/>
      <c r="I5" s="502"/>
    </row>
    <row r="6" spans="1:17" s="86" customFormat="1" ht="13.7" customHeight="1" x14ac:dyDescent="0.25">
      <c r="A6" s="90"/>
      <c r="B6" s="507" t="s">
        <v>186</v>
      </c>
      <c r="C6" s="507"/>
      <c r="D6" s="507"/>
      <c r="E6" s="507"/>
      <c r="F6" s="501"/>
      <c r="G6" s="91"/>
      <c r="H6" s="91"/>
      <c r="I6" s="502"/>
    </row>
    <row r="7" spans="1:17" s="91" customFormat="1" x14ac:dyDescent="0.25">
      <c r="A7" s="508" t="s">
        <v>187</v>
      </c>
      <c r="B7" s="508"/>
      <c r="C7" s="508"/>
      <c r="D7" s="508"/>
      <c r="E7" s="508"/>
      <c r="F7" s="501"/>
      <c r="G7" s="2"/>
      <c r="H7" s="2"/>
      <c r="I7" s="502"/>
    </row>
    <row r="8" spans="1:17" s="86" customFormat="1" ht="31.5" customHeight="1" x14ac:dyDescent="0.25">
      <c r="A8" s="92" t="s">
        <v>188</v>
      </c>
      <c r="B8" s="89" t="s">
        <v>189</v>
      </c>
      <c r="C8" s="509"/>
      <c r="D8" s="509"/>
      <c r="E8" s="509"/>
      <c r="F8" s="501"/>
      <c r="G8" s="93" t="s">
        <v>190</v>
      </c>
      <c r="H8" s="94"/>
      <c r="I8" s="502"/>
    </row>
    <row r="9" spans="1:17" s="86" customFormat="1" ht="23.25" customHeight="1" x14ac:dyDescent="0.25">
      <c r="A9" s="92" t="s">
        <v>191</v>
      </c>
      <c r="B9" s="89" t="s">
        <v>192</v>
      </c>
      <c r="C9" s="505" t="s">
        <v>193</v>
      </c>
      <c r="D9" s="505"/>
      <c r="E9" s="505"/>
      <c r="F9" s="501"/>
      <c r="G9" s="95" t="s">
        <v>194</v>
      </c>
      <c r="H9" s="96"/>
      <c r="I9" s="502"/>
    </row>
    <row r="10" spans="1:17" s="86" customFormat="1" ht="30" customHeight="1" x14ac:dyDescent="0.25">
      <c r="A10" s="92" t="s">
        <v>195</v>
      </c>
      <c r="B10" s="89" t="s">
        <v>196</v>
      </c>
      <c r="C10" s="505" t="s">
        <v>197</v>
      </c>
      <c r="D10" s="505"/>
      <c r="E10" s="505"/>
      <c r="F10" s="501"/>
      <c r="G10" s="97" t="s">
        <v>198</v>
      </c>
      <c r="H10" s="98" t="e">
        <f>F142</f>
        <v>#VALUE!</v>
      </c>
      <c r="I10" s="502"/>
      <c r="K10" s="99"/>
    </row>
    <row r="11" spans="1:17" s="86" customFormat="1" ht="30" customHeight="1" x14ac:dyDescent="0.25">
      <c r="A11" s="92" t="s">
        <v>199</v>
      </c>
      <c r="B11" s="89" t="s">
        <v>200</v>
      </c>
      <c r="C11" s="505" t="s">
        <v>380</v>
      </c>
      <c r="D11" s="505"/>
      <c r="E11" s="505"/>
      <c r="F11" s="501"/>
      <c r="G11" s="85"/>
      <c r="H11" s="85"/>
      <c r="I11" s="502"/>
    </row>
    <row r="12" spans="1:17" s="91" customFormat="1" ht="23.25" x14ac:dyDescent="0.25">
      <c r="A12" s="508" t="s">
        <v>202</v>
      </c>
      <c r="B12" s="508"/>
      <c r="C12" s="508"/>
      <c r="D12" s="508"/>
      <c r="E12" s="508"/>
      <c r="F12" s="501"/>
      <c r="G12" s="93" t="s">
        <v>203</v>
      </c>
      <c r="H12" s="94"/>
      <c r="I12" s="502"/>
    </row>
    <row r="13" spans="1:17" s="86" customFormat="1" ht="33.75" customHeight="1" x14ac:dyDescent="0.25">
      <c r="A13" s="510" t="s">
        <v>204</v>
      </c>
      <c r="B13" s="510"/>
      <c r="C13" s="100" t="s">
        <v>205</v>
      </c>
      <c r="D13" s="511" t="s">
        <v>206</v>
      </c>
      <c r="E13" s="511"/>
      <c r="F13" s="501"/>
      <c r="G13" s="101" t="s">
        <v>207</v>
      </c>
      <c r="H13" s="102"/>
      <c r="I13" s="502"/>
    </row>
    <row r="14" spans="1:17" s="86" customFormat="1" ht="24.75" customHeight="1" x14ac:dyDescent="0.25">
      <c r="A14" s="512" t="s">
        <v>208</v>
      </c>
      <c r="B14" s="512"/>
      <c r="C14" s="513" t="s">
        <v>209</v>
      </c>
      <c r="D14" s="513" t="s">
        <v>497</v>
      </c>
      <c r="E14" s="513"/>
      <c r="F14" s="501"/>
      <c r="G14" s="103" t="s">
        <v>211</v>
      </c>
      <c r="H14" s="104">
        <v>0.11</v>
      </c>
      <c r="I14" s="502"/>
    </row>
    <row r="15" spans="1:17" s="86" customFormat="1" ht="9.75" customHeight="1" x14ac:dyDescent="0.25">
      <c r="A15" s="512"/>
      <c r="B15" s="512"/>
      <c r="C15" s="513"/>
      <c r="D15" s="513"/>
      <c r="E15" s="513"/>
      <c r="F15" s="501"/>
      <c r="G15" s="514" t="s">
        <v>212</v>
      </c>
      <c r="H15" s="514"/>
      <c r="I15" s="502"/>
    </row>
    <row r="16" spans="1:17" s="86" customFormat="1" ht="34.5" customHeight="1" x14ac:dyDescent="0.25">
      <c r="A16" s="512"/>
      <c r="B16" s="512"/>
      <c r="C16" s="513"/>
      <c r="D16" s="513"/>
      <c r="E16" s="513"/>
      <c r="F16" s="501"/>
      <c r="G16" s="105" t="s">
        <v>213</v>
      </c>
      <c r="H16" s="106">
        <f>E59</f>
        <v>0</v>
      </c>
      <c r="I16" s="502"/>
      <c r="Q16" s="107"/>
    </row>
    <row r="17" spans="1:18" s="91" customFormat="1" ht="18.75" x14ac:dyDescent="0.25">
      <c r="A17" s="515" t="s">
        <v>214</v>
      </c>
      <c r="B17" s="515"/>
      <c r="C17" s="515"/>
      <c r="D17" s="515"/>
      <c r="E17" s="515"/>
      <c r="F17" s="501"/>
      <c r="G17" s="108" t="s">
        <v>215</v>
      </c>
      <c r="H17" s="106">
        <f>E60</f>
        <v>400</v>
      </c>
      <c r="I17" s="502"/>
      <c r="P17" s="86"/>
    </row>
    <row r="18" spans="1:18" s="91" customFormat="1" ht="18.75" x14ac:dyDescent="0.25">
      <c r="A18" s="516" t="s">
        <v>216</v>
      </c>
      <c r="B18" s="516"/>
      <c r="C18" s="516"/>
      <c r="D18" s="516"/>
      <c r="E18" s="516"/>
      <c r="F18" s="501"/>
      <c r="G18" s="108" t="s">
        <v>217</v>
      </c>
      <c r="H18" s="106" t="e">
        <f>E108+E109+E110</f>
        <v>#VALUE!</v>
      </c>
      <c r="I18" s="502"/>
    </row>
    <row r="19" spans="1:18" s="86" customFormat="1" ht="27.75" customHeight="1" x14ac:dyDescent="0.25">
      <c r="A19" s="517" t="s">
        <v>218</v>
      </c>
      <c r="B19" s="517"/>
      <c r="C19" s="517"/>
      <c r="D19" s="517"/>
      <c r="E19" s="109" t="s">
        <v>219</v>
      </c>
      <c r="F19" s="501"/>
      <c r="G19" s="110" t="s">
        <v>220</v>
      </c>
      <c r="H19" s="111" t="e">
        <f>SUM(H16:H18)</f>
        <v>#VALUE!</v>
      </c>
      <c r="I19" s="502"/>
      <c r="J19" s="91"/>
      <c r="Q19" s="112"/>
    </row>
    <row r="20" spans="1:18" s="86" customFormat="1" ht="31.5" customHeight="1" x14ac:dyDescent="0.25">
      <c r="A20" s="92">
        <v>1</v>
      </c>
      <c r="B20" s="518" t="s">
        <v>221</v>
      </c>
      <c r="C20" s="518"/>
      <c r="D20" s="513" t="s">
        <v>381</v>
      </c>
      <c r="E20" s="513"/>
      <c r="F20" s="501"/>
      <c r="G20" s="108" t="s">
        <v>223</v>
      </c>
      <c r="H20" s="113" t="e">
        <f>E142</f>
        <v>#VALUE!</v>
      </c>
      <c r="I20" s="502"/>
      <c r="J20" s="114"/>
    </row>
    <row r="21" spans="1:18" s="86" customFormat="1" ht="31.5" customHeight="1" x14ac:dyDescent="0.25">
      <c r="A21" s="92">
        <v>2</v>
      </c>
      <c r="B21" s="518" t="s">
        <v>224</v>
      </c>
      <c r="C21" s="518"/>
      <c r="D21" s="513" t="s">
        <v>382</v>
      </c>
      <c r="E21" s="513"/>
      <c r="F21" s="501"/>
      <c r="G21" s="115" t="s">
        <v>226</v>
      </c>
      <c r="H21" s="116" t="e">
        <f>H20-H19</f>
        <v>#VALUE!</v>
      </c>
      <c r="I21" s="502"/>
      <c r="J21" s="114"/>
    </row>
    <row r="22" spans="1:18" s="86" customFormat="1" ht="31.5" customHeight="1" x14ac:dyDescent="0.25">
      <c r="A22" s="92">
        <v>3</v>
      </c>
      <c r="B22" s="518" t="s">
        <v>227</v>
      </c>
      <c r="C22" s="518"/>
      <c r="D22" s="519">
        <f>'Informações iniciais'!B10</f>
        <v>1320</v>
      </c>
      <c r="E22" s="519"/>
      <c r="F22" s="501"/>
      <c r="G22" s="117" t="s">
        <v>228</v>
      </c>
      <c r="H22" s="118" t="e">
        <f>H21*11%</f>
        <v>#VALUE!</v>
      </c>
      <c r="I22" s="502"/>
      <c r="J22" s="119"/>
    </row>
    <row r="23" spans="1:18" s="86" customFormat="1" ht="31.5" customHeight="1" x14ac:dyDescent="0.25">
      <c r="A23" s="92">
        <v>4</v>
      </c>
      <c r="B23" s="518" t="s">
        <v>229</v>
      </c>
      <c r="C23" s="518"/>
      <c r="D23" s="513"/>
      <c r="E23" s="513"/>
      <c r="F23" s="501"/>
      <c r="G23" s="103" t="s">
        <v>231</v>
      </c>
      <c r="H23" s="120"/>
      <c r="I23" s="502"/>
      <c r="J23" s="114"/>
    </row>
    <row r="24" spans="1:18" s="86" customFormat="1" ht="33.75" customHeight="1" x14ac:dyDescent="0.25">
      <c r="A24" s="92">
        <v>5</v>
      </c>
      <c r="B24" s="520" t="s">
        <v>232</v>
      </c>
      <c r="C24" s="520"/>
      <c r="D24" s="521"/>
      <c r="E24" s="521"/>
      <c r="F24" s="501"/>
      <c r="G24" s="121" t="s">
        <v>233</v>
      </c>
      <c r="H24" s="122">
        <v>1.2E-2</v>
      </c>
      <c r="I24" s="502"/>
      <c r="J24" s="114"/>
    </row>
    <row r="25" spans="1:18" s="85" customFormat="1" ht="18.75" x14ac:dyDescent="0.25">
      <c r="A25" s="522" t="s">
        <v>234</v>
      </c>
      <c r="B25" s="522"/>
      <c r="C25" s="522"/>
      <c r="D25" s="522"/>
      <c r="E25" s="123"/>
      <c r="F25" s="501"/>
      <c r="G25" s="108" t="s">
        <v>235</v>
      </c>
      <c r="H25" s="124">
        <v>4.8000000000000001E-2</v>
      </c>
      <c r="I25" s="502"/>
      <c r="J25" s="114"/>
    </row>
    <row r="26" spans="1:18" s="85" customFormat="1" ht="22.5" customHeight="1" x14ac:dyDescent="0.25">
      <c r="A26" s="125">
        <v>1</v>
      </c>
      <c r="B26" s="523" t="s">
        <v>236</v>
      </c>
      <c r="C26" s="523"/>
      <c r="D26" s="126" t="s">
        <v>237</v>
      </c>
      <c r="E26" s="109" t="s">
        <v>219</v>
      </c>
      <c r="F26" s="501"/>
      <c r="G26" s="108" t="s">
        <v>238</v>
      </c>
      <c r="H26" s="113" t="e">
        <f>H20</f>
        <v>#VALUE!</v>
      </c>
      <c r="I26" s="502"/>
      <c r="J26" s="114"/>
    </row>
    <row r="27" spans="1:18" s="86" customFormat="1" ht="23.25" x14ac:dyDescent="0.25">
      <c r="A27" s="52" t="s">
        <v>188</v>
      </c>
      <c r="B27" s="127" t="s">
        <v>239</v>
      </c>
      <c r="C27" s="524"/>
      <c r="D27" s="524"/>
      <c r="E27" s="128">
        <f>D22</f>
        <v>1320</v>
      </c>
      <c r="F27" s="84"/>
      <c r="G27" s="129" t="s">
        <v>240</v>
      </c>
      <c r="H27" s="118" t="e">
        <f>H26*H24</f>
        <v>#VALUE!</v>
      </c>
      <c r="I27" s="130" t="s">
        <v>241</v>
      </c>
      <c r="J27" s="91"/>
    </row>
    <row r="28" spans="1:18" s="86" customFormat="1" ht="23.25" x14ac:dyDescent="0.25">
      <c r="A28" s="52" t="s">
        <v>191</v>
      </c>
      <c r="B28" s="127" t="s">
        <v>242</v>
      </c>
      <c r="C28" s="525" t="s">
        <v>243</v>
      </c>
      <c r="D28" s="525"/>
      <c r="E28" s="131">
        <v>0</v>
      </c>
      <c r="F28" s="84"/>
      <c r="G28" s="103" t="s">
        <v>244</v>
      </c>
      <c r="H28" s="104">
        <v>0.01</v>
      </c>
      <c r="I28" s="130" t="s">
        <v>245</v>
      </c>
      <c r="J28" s="132"/>
      <c r="K28" s="132"/>
      <c r="L28" s="132"/>
    </row>
    <row r="29" spans="1:18" s="86" customFormat="1" ht="41.25" customHeight="1" x14ac:dyDescent="0.25">
      <c r="A29" s="52" t="s">
        <v>195</v>
      </c>
      <c r="B29" s="127" t="s">
        <v>246</v>
      </c>
      <c r="C29" s="526" t="s">
        <v>383</v>
      </c>
      <c r="D29" s="526"/>
      <c r="E29" s="133">
        <f>1302*0.4</f>
        <v>520.80000000000007</v>
      </c>
      <c r="F29" s="84"/>
      <c r="G29" s="115" t="s">
        <v>223</v>
      </c>
      <c r="H29" s="116" t="e">
        <f>H20</f>
        <v>#VALUE!</v>
      </c>
      <c r="I29" s="130" t="s">
        <v>245</v>
      </c>
      <c r="J29" s="132"/>
      <c r="K29" s="132"/>
      <c r="L29" s="132"/>
      <c r="O29" s="86" t="s">
        <v>389</v>
      </c>
    </row>
    <row r="30" spans="1:18" s="86" customFormat="1" ht="46.7" customHeight="1" x14ac:dyDescent="0.25">
      <c r="A30" s="52" t="s">
        <v>199</v>
      </c>
      <c r="B30" s="127" t="s">
        <v>248</v>
      </c>
      <c r="C30" s="525" t="s">
        <v>249</v>
      </c>
      <c r="D30" s="525"/>
      <c r="E30" s="131">
        <v>0</v>
      </c>
      <c r="F30" s="134"/>
      <c r="G30" s="117" t="s">
        <v>228</v>
      </c>
      <c r="H30" s="118" t="e">
        <f>H29*H28</f>
        <v>#VALUE!</v>
      </c>
      <c r="I30" s="130" t="s">
        <v>245</v>
      </c>
      <c r="J30" s="132"/>
      <c r="K30" s="132"/>
      <c r="L30" s="132"/>
      <c r="R30" s="132"/>
    </row>
    <row r="31" spans="1:18" s="86" customFormat="1" ht="34.5" customHeight="1" x14ac:dyDescent="0.25">
      <c r="A31" s="52" t="s">
        <v>250</v>
      </c>
      <c r="B31" s="127" t="s">
        <v>384</v>
      </c>
      <c r="C31" s="527" t="s">
        <v>251</v>
      </c>
      <c r="D31" s="527"/>
      <c r="E31" s="131">
        <v>0</v>
      </c>
      <c r="F31" s="134"/>
      <c r="G31" s="103" t="s">
        <v>252</v>
      </c>
      <c r="H31" s="104">
        <v>0.03</v>
      </c>
      <c r="I31" s="130" t="s">
        <v>245</v>
      </c>
      <c r="J31" s="132"/>
      <c r="K31" s="132"/>
      <c r="L31" s="132"/>
      <c r="P31" s="136"/>
    </row>
    <row r="32" spans="1:18" s="86" customFormat="1" ht="47.65" customHeight="1" x14ac:dyDescent="0.25">
      <c r="A32" s="52" t="s">
        <v>253</v>
      </c>
      <c r="B32" s="81" t="s">
        <v>254</v>
      </c>
      <c r="C32" s="525" t="s">
        <v>255</v>
      </c>
      <c r="D32" s="525"/>
      <c r="E32" s="131">
        <v>0</v>
      </c>
      <c r="F32" s="134"/>
      <c r="G32" s="115" t="s">
        <v>223</v>
      </c>
      <c r="H32" s="116" t="e">
        <f>H20</f>
        <v>#VALUE!</v>
      </c>
      <c r="I32" s="130" t="s">
        <v>245</v>
      </c>
      <c r="K32" s="132"/>
      <c r="L32" s="132"/>
    </row>
    <row r="33" spans="1:17" s="86" customFormat="1" ht="65.25" customHeight="1" x14ac:dyDescent="0.25">
      <c r="A33" s="52" t="s">
        <v>256</v>
      </c>
      <c r="B33" s="137" t="s">
        <v>257</v>
      </c>
      <c r="C33" s="525" t="s">
        <v>385</v>
      </c>
      <c r="D33" s="525"/>
      <c r="E33" s="131">
        <v>0</v>
      </c>
      <c r="F33" s="138"/>
      <c r="G33" s="117" t="s">
        <v>228</v>
      </c>
      <c r="H33" s="118" t="e">
        <f>H32*H31</f>
        <v>#VALUE!</v>
      </c>
      <c r="I33" s="130" t="s">
        <v>245</v>
      </c>
      <c r="K33" s="132"/>
      <c r="L33" s="132"/>
    </row>
    <row r="34" spans="1:17" s="86" customFormat="1" ht="23.25" x14ac:dyDescent="0.25">
      <c r="A34" s="528" t="s">
        <v>259</v>
      </c>
      <c r="B34" s="528"/>
      <c r="C34" s="528"/>
      <c r="D34" s="528"/>
      <c r="E34" s="139">
        <f>SUM(E27:E33)</f>
        <v>1840.8000000000002</v>
      </c>
      <c r="F34" s="84"/>
      <c r="G34" s="103" t="s">
        <v>260</v>
      </c>
      <c r="H34" s="104">
        <v>6.4999999999999997E-3</v>
      </c>
      <c r="I34" s="130"/>
      <c r="K34" s="132"/>
      <c r="L34" s="132"/>
    </row>
    <row r="35" spans="1:17" s="142" customFormat="1" ht="25.5" customHeight="1" x14ac:dyDescent="0.25">
      <c r="A35" s="529" t="s">
        <v>261</v>
      </c>
      <c r="B35" s="529"/>
      <c r="C35" s="529"/>
      <c r="D35" s="529"/>
      <c r="E35" s="139">
        <f>SUM(E34:E34)</f>
        <v>1840.8000000000002</v>
      </c>
      <c r="F35" s="140">
        <f>SUM(E27:E33)-(E27*6%)</f>
        <v>1761.6000000000001</v>
      </c>
      <c r="G35" s="115" t="s">
        <v>223</v>
      </c>
      <c r="H35" s="116" t="e">
        <f>H20</f>
        <v>#VALUE!</v>
      </c>
      <c r="I35" s="141"/>
      <c r="K35" s="132"/>
      <c r="L35" s="132"/>
    </row>
    <row r="36" spans="1:17" s="85" customFormat="1" ht="23.25" x14ac:dyDescent="0.25">
      <c r="A36" s="522" t="s">
        <v>262</v>
      </c>
      <c r="B36" s="522"/>
      <c r="C36" s="522"/>
      <c r="D36" s="522"/>
      <c r="E36" s="123"/>
      <c r="F36" s="143"/>
      <c r="G36" s="117" t="s">
        <v>228</v>
      </c>
      <c r="H36" s="118" t="e">
        <f>H35*H34</f>
        <v>#VALUE!</v>
      </c>
      <c r="I36" s="130"/>
      <c r="K36" s="132"/>
      <c r="L36" s="132"/>
    </row>
    <row r="37" spans="1:17" s="85" customFormat="1" ht="23.25" x14ac:dyDescent="0.25">
      <c r="A37" s="144"/>
      <c r="B37" s="530" t="s">
        <v>263</v>
      </c>
      <c r="C37" s="530"/>
      <c r="D37" s="530"/>
      <c r="E37" s="530"/>
      <c r="F37" s="145"/>
      <c r="G37" s="103" t="s">
        <v>264</v>
      </c>
      <c r="H37" s="104">
        <f>D129</f>
        <v>0.05</v>
      </c>
      <c r="I37" s="130"/>
      <c r="J37" s="146"/>
      <c r="K37" s="132"/>
      <c r="L37" s="132"/>
    </row>
    <row r="38" spans="1:17" s="85" customFormat="1" ht="21" customHeight="1" x14ac:dyDescent="0.25">
      <c r="A38" s="147" t="s">
        <v>265</v>
      </c>
      <c r="B38" s="523" t="s">
        <v>266</v>
      </c>
      <c r="C38" s="523"/>
      <c r="D38" s="148" t="s">
        <v>237</v>
      </c>
      <c r="E38" s="109" t="s">
        <v>219</v>
      </c>
      <c r="F38" s="149"/>
      <c r="G38" s="115" t="s">
        <v>223</v>
      </c>
      <c r="H38" s="116" t="e">
        <f>H20</f>
        <v>#VALUE!</v>
      </c>
      <c r="I38" s="130"/>
      <c r="K38" s="132"/>
      <c r="L38" s="132"/>
      <c r="Q38" s="150"/>
    </row>
    <row r="39" spans="1:17" s="85" customFormat="1" ht="23.25" x14ac:dyDescent="0.25">
      <c r="A39" s="151" t="s">
        <v>188</v>
      </c>
      <c r="B39" s="152" t="s">
        <v>267</v>
      </c>
      <c r="C39" s="153"/>
      <c r="D39" s="154">
        <f>1/12</f>
        <v>8.3333333333333329E-2</v>
      </c>
      <c r="E39" s="139">
        <f>TRUNC($E$35*D39,2)</f>
        <v>153.4</v>
      </c>
      <c r="F39" s="140">
        <f>E39+(E39*$D$56)</f>
        <v>214.45320000000001</v>
      </c>
      <c r="G39" s="117" t="s">
        <v>228</v>
      </c>
      <c r="H39" s="118" t="e">
        <f>H38*H37</f>
        <v>#VALUE!</v>
      </c>
      <c r="I39" s="155" t="s">
        <v>245</v>
      </c>
      <c r="K39" s="132"/>
      <c r="L39" s="132"/>
    </row>
    <row r="40" spans="1:17" s="85" customFormat="1" ht="23.25" x14ac:dyDescent="0.25">
      <c r="A40" s="151" t="s">
        <v>191</v>
      </c>
      <c r="B40" s="152" t="s">
        <v>268</v>
      </c>
      <c r="C40" s="153"/>
      <c r="D40" s="154">
        <f>(((1+1/3)/12))</f>
        <v>0.1111111111111111</v>
      </c>
      <c r="E40" s="139">
        <f>TRUNC($E$35*D40,2)</f>
        <v>204.53</v>
      </c>
      <c r="F40" s="140">
        <f>E40+(E40*$D$56)</f>
        <v>285.93294000000003</v>
      </c>
      <c r="G40" s="156" t="s">
        <v>269</v>
      </c>
      <c r="H40" s="157" t="e">
        <f>H22+H27+H30+H33+H36+H39</f>
        <v>#VALUE!</v>
      </c>
      <c r="I40" s="130" t="s">
        <v>245</v>
      </c>
      <c r="J40" s="158"/>
      <c r="K40" s="132"/>
      <c r="L40" s="132"/>
    </row>
    <row r="41" spans="1:17" s="85" customFormat="1" ht="21" x14ac:dyDescent="0.25">
      <c r="A41" s="531" t="s">
        <v>259</v>
      </c>
      <c r="B41" s="531"/>
      <c r="C41" s="531"/>
      <c r="D41" s="159">
        <f>SUM(D39:D40)</f>
        <v>0.19444444444444442</v>
      </c>
      <c r="E41" s="139">
        <f>SUM(E39:E40)</f>
        <v>357.93</v>
      </c>
      <c r="F41" s="143"/>
      <c r="G41" s="142"/>
      <c r="H41" s="142"/>
      <c r="I41" s="130"/>
      <c r="K41" s="132"/>
      <c r="L41" s="132"/>
    </row>
    <row r="42" spans="1:17" s="142" customFormat="1" ht="25.5" customHeight="1" x14ac:dyDescent="0.25">
      <c r="A42" s="532" t="s">
        <v>270</v>
      </c>
      <c r="B42" s="532"/>
      <c r="C42" s="532"/>
      <c r="D42" s="532"/>
      <c r="E42" s="160">
        <f>SUM(E41:E41)</f>
        <v>357.93</v>
      </c>
      <c r="F42" s="161"/>
      <c r="G42" s="162" t="s">
        <v>271</v>
      </c>
      <c r="H42" s="163"/>
      <c r="I42" s="141"/>
      <c r="K42" s="132"/>
      <c r="L42" s="132"/>
    </row>
    <row r="43" spans="1:17" s="142" customFormat="1" ht="25.5" customHeight="1" x14ac:dyDescent="0.25">
      <c r="A43" s="533" t="s">
        <v>272</v>
      </c>
      <c r="B43" s="533"/>
      <c r="C43" s="533"/>
      <c r="D43" s="164" t="s">
        <v>273</v>
      </c>
      <c r="E43" s="165">
        <f>E35</f>
        <v>1840.8000000000002</v>
      </c>
      <c r="F43" s="161"/>
      <c r="G43" s="166" t="s">
        <v>274</v>
      </c>
      <c r="H43" s="167"/>
      <c r="I43" s="141"/>
      <c r="K43" s="132"/>
      <c r="L43" s="132"/>
    </row>
    <row r="44" spans="1:17" s="85" customFormat="1" ht="22.5" customHeight="1" x14ac:dyDescent="0.25">
      <c r="A44" s="533"/>
      <c r="B44" s="533"/>
      <c r="C44" s="533"/>
      <c r="D44" s="164" t="s">
        <v>275</v>
      </c>
      <c r="E44" s="168">
        <f>E42</f>
        <v>357.93</v>
      </c>
      <c r="F44" s="143"/>
      <c r="G44" s="169" t="e">
        <f>H10+H40</f>
        <v>#VALUE!</v>
      </c>
      <c r="H44" s="170"/>
      <c r="I44" s="130"/>
    </row>
    <row r="45" spans="1:17" s="85" customFormat="1" ht="22.5" customHeight="1" x14ac:dyDescent="0.25">
      <c r="A45" s="533"/>
      <c r="B45" s="533"/>
      <c r="C45" s="533"/>
      <c r="D45" s="171" t="s">
        <v>259</v>
      </c>
      <c r="E45" s="168">
        <f>SUM(E43:E44)</f>
        <v>2198.73</v>
      </c>
      <c r="F45" s="143"/>
      <c r="H45" s="172"/>
      <c r="I45" s="130"/>
    </row>
    <row r="46" spans="1:17" s="85" customFormat="1" ht="30.75" customHeight="1" x14ac:dyDescent="0.25">
      <c r="A46" s="173"/>
      <c r="B46" s="534" t="s">
        <v>276</v>
      </c>
      <c r="C46" s="534"/>
      <c r="D46" s="534"/>
      <c r="E46" s="174"/>
      <c r="F46" s="143"/>
      <c r="H46" s="172"/>
      <c r="I46" s="130"/>
      <c r="L46" s="175"/>
      <c r="N46" s="176"/>
      <c r="P46" s="177"/>
    </row>
    <row r="47" spans="1:17" s="85" customFormat="1" ht="23.25" customHeight="1" x14ac:dyDescent="0.25">
      <c r="A47" s="125" t="s">
        <v>277</v>
      </c>
      <c r="B47" s="523" t="s">
        <v>278</v>
      </c>
      <c r="C47" s="523"/>
      <c r="D47" s="148" t="s">
        <v>279</v>
      </c>
      <c r="E47" s="109" t="s">
        <v>219</v>
      </c>
      <c r="F47" s="143"/>
      <c r="H47" s="172"/>
      <c r="I47" s="130"/>
      <c r="L47" s="175"/>
      <c r="N47" s="176"/>
      <c r="P47" s="177"/>
    </row>
    <row r="48" spans="1:17" s="85" customFormat="1" ht="23.25" x14ac:dyDescent="0.25">
      <c r="A48" s="178" t="s">
        <v>188</v>
      </c>
      <c r="B48" s="535" t="s">
        <v>211</v>
      </c>
      <c r="C48" s="535"/>
      <c r="D48" s="179">
        <v>0.2</v>
      </c>
      <c r="E48" s="139">
        <f t="shared" ref="E48:E55" si="0">TRUNC($E$45*D48,2)</f>
        <v>439.74</v>
      </c>
      <c r="F48" s="180" t="s">
        <v>280</v>
      </c>
      <c r="H48" s="172"/>
      <c r="I48" s="155" t="s">
        <v>245</v>
      </c>
      <c r="L48" s="175"/>
      <c r="N48" s="176"/>
      <c r="P48" s="177"/>
    </row>
    <row r="49" spans="1:16" s="85" customFormat="1" ht="23.25" x14ac:dyDescent="0.25">
      <c r="A49" s="178" t="s">
        <v>191</v>
      </c>
      <c r="B49" s="535" t="s">
        <v>281</v>
      </c>
      <c r="C49" s="535"/>
      <c r="D49" s="179">
        <v>2.5000000000000001E-2</v>
      </c>
      <c r="E49" s="139">
        <f t="shared" si="0"/>
        <v>54.96</v>
      </c>
      <c r="F49" s="140">
        <f>$E$35*D49</f>
        <v>46.02000000000001</v>
      </c>
      <c r="H49" s="172"/>
      <c r="I49" s="155" t="s">
        <v>245</v>
      </c>
      <c r="L49" s="181"/>
      <c r="N49" s="182"/>
      <c r="O49" s="183"/>
      <c r="P49" s="182"/>
    </row>
    <row r="50" spans="1:16" s="85" customFormat="1" ht="23.25" x14ac:dyDescent="0.25">
      <c r="A50" s="178" t="s">
        <v>195</v>
      </c>
      <c r="B50" s="536" t="s">
        <v>282</v>
      </c>
      <c r="C50" s="536"/>
      <c r="D50" s="184">
        <f>3%*2</f>
        <v>0.06</v>
      </c>
      <c r="E50" s="139">
        <f t="shared" si="0"/>
        <v>131.91999999999999</v>
      </c>
      <c r="F50" s="180" t="s">
        <v>280</v>
      </c>
      <c r="G50" s="537" t="s">
        <v>283</v>
      </c>
      <c r="H50" s="537"/>
      <c r="I50" s="155" t="s">
        <v>245</v>
      </c>
      <c r="L50" s="175"/>
    </row>
    <row r="51" spans="1:16" s="85" customFormat="1" ht="23.25" x14ac:dyDescent="0.25">
      <c r="A51" s="178" t="s">
        <v>199</v>
      </c>
      <c r="B51" s="535" t="s">
        <v>284</v>
      </c>
      <c r="C51" s="535"/>
      <c r="D51" s="179">
        <v>1.4999999999999999E-2</v>
      </c>
      <c r="E51" s="139">
        <f t="shared" si="0"/>
        <v>32.979999999999997</v>
      </c>
      <c r="F51" s="140">
        <f>$E$35*D51</f>
        <v>27.612000000000002</v>
      </c>
      <c r="G51" s="538" t="s">
        <v>285</v>
      </c>
      <c r="H51" s="538"/>
      <c r="I51" s="155" t="s">
        <v>245</v>
      </c>
      <c r="L51" s="175"/>
      <c r="N51" s="176"/>
      <c r="P51" s="177"/>
    </row>
    <row r="52" spans="1:16" s="85" customFormat="1" ht="21" x14ac:dyDescent="0.25">
      <c r="A52" s="178" t="s">
        <v>250</v>
      </c>
      <c r="B52" s="535" t="s">
        <v>286</v>
      </c>
      <c r="C52" s="535"/>
      <c r="D52" s="179">
        <v>0.01</v>
      </c>
      <c r="E52" s="139">
        <f t="shared" si="0"/>
        <v>21.98</v>
      </c>
      <c r="F52" s="140">
        <f>$E$35*D52</f>
        <v>18.408000000000001</v>
      </c>
      <c r="G52" s="185" t="s">
        <v>287</v>
      </c>
      <c r="H52" s="186">
        <v>1</v>
      </c>
      <c r="I52" s="155" t="s">
        <v>245</v>
      </c>
      <c r="L52" s="175"/>
      <c r="N52" s="187"/>
      <c r="P52" s="188"/>
    </row>
    <row r="53" spans="1:16" s="85" customFormat="1" ht="21" x14ac:dyDescent="0.25">
      <c r="A53" s="178" t="s">
        <v>253</v>
      </c>
      <c r="B53" s="539" t="s">
        <v>288</v>
      </c>
      <c r="C53" s="539"/>
      <c r="D53" s="179">
        <v>6.0000000000000001E-3</v>
      </c>
      <c r="E53" s="139">
        <f t="shared" si="0"/>
        <v>13.19</v>
      </c>
      <c r="F53" s="140">
        <f>$E$35*D53</f>
        <v>11.044800000000002</v>
      </c>
      <c r="G53" s="540" t="s">
        <v>289</v>
      </c>
      <c r="H53" s="541" t="e">
        <f>G44</f>
        <v>#VALUE!</v>
      </c>
      <c r="I53" s="155" t="s">
        <v>245</v>
      </c>
      <c r="L53" s="175"/>
    </row>
    <row r="54" spans="1:16" s="85" customFormat="1" ht="21" x14ac:dyDescent="0.25">
      <c r="A54" s="178" t="s">
        <v>256</v>
      </c>
      <c r="B54" s="535" t="s">
        <v>290</v>
      </c>
      <c r="C54" s="535"/>
      <c r="D54" s="179">
        <v>2E-3</v>
      </c>
      <c r="E54" s="139">
        <f t="shared" si="0"/>
        <v>4.3899999999999997</v>
      </c>
      <c r="F54" s="140">
        <f>$E$35*D54</f>
        <v>3.6816000000000004</v>
      </c>
      <c r="G54" s="540"/>
      <c r="H54" s="541"/>
      <c r="I54" s="155" t="s">
        <v>245</v>
      </c>
      <c r="L54" s="175"/>
    </row>
    <row r="55" spans="1:16" s="85" customFormat="1" ht="21" x14ac:dyDescent="0.25">
      <c r="A55" s="178" t="s">
        <v>291</v>
      </c>
      <c r="B55" s="535" t="s">
        <v>292</v>
      </c>
      <c r="C55" s="535"/>
      <c r="D55" s="179">
        <v>0.08</v>
      </c>
      <c r="E55" s="139">
        <f t="shared" si="0"/>
        <v>175.89</v>
      </c>
      <c r="F55" s="140">
        <f>$E$35*D55</f>
        <v>147.26400000000001</v>
      </c>
      <c r="G55" s="540"/>
      <c r="H55" s="541"/>
      <c r="I55" s="155" t="s">
        <v>245</v>
      </c>
      <c r="L55" s="175"/>
    </row>
    <row r="56" spans="1:16" s="85" customFormat="1" ht="21" customHeight="1" x14ac:dyDescent="0.25">
      <c r="A56" s="542" t="s">
        <v>259</v>
      </c>
      <c r="B56" s="542"/>
      <c r="C56" s="542"/>
      <c r="D56" s="190">
        <f>SUM(D48:D55)</f>
        <v>0.39800000000000008</v>
      </c>
      <c r="E56" s="191">
        <f>SUM(E48:E55)</f>
        <v>875.05000000000007</v>
      </c>
      <c r="F56" s="143"/>
      <c r="G56" s="192" t="s">
        <v>293</v>
      </c>
      <c r="H56" s="189" t="e">
        <f>E142</f>
        <v>#VALUE!</v>
      </c>
      <c r="I56" s="130"/>
    </row>
    <row r="57" spans="1:16" s="85" customFormat="1" ht="21" x14ac:dyDescent="0.25">
      <c r="A57" s="144"/>
      <c r="B57" s="530" t="s">
        <v>294</v>
      </c>
      <c r="C57" s="530"/>
      <c r="D57" s="530"/>
      <c r="E57" s="530"/>
      <c r="F57" s="143"/>
      <c r="G57" s="193" t="s">
        <v>295</v>
      </c>
      <c r="H57" s="194" t="e">
        <f>G44</f>
        <v>#VALUE!</v>
      </c>
      <c r="I57" s="130"/>
      <c r="K57" s="132"/>
      <c r="L57" s="132"/>
    </row>
    <row r="58" spans="1:16" s="86" customFormat="1" ht="23.25" customHeight="1" x14ac:dyDescent="0.25">
      <c r="A58" s="125" t="s">
        <v>296</v>
      </c>
      <c r="B58" s="523" t="s">
        <v>297</v>
      </c>
      <c r="C58" s="523"/>
      <c r="D58" s="148" t="s">
        <v>237</v>
      </c>
      <c r="E58" s="109" t="s">
        <v>219</v>
      </c>
      <c r="F58" s="143"/>
      <c r="G58" s="195" t="s">
        <v>298</v>
      </c>
      <c r="H58" s="196" t="e">
        <f>H56-H57</f>
        <v>#VALUE!</v>
      </c>
      <c r="I58" s="130"/>
      <c r="L58" s="132"/>
    </row>
    <row r="59" spans="1:16" s="86" customFormat="1" ht="21" customHeight="1" x14ac:dyDescent="0.25">
      <c r="A59" s="178" t="s">
        <v>188</v>
      </c>
      <c r="B59" s="543" t="s">
        <v>299</v>
      </c>
      <c r="C59" s="543"/>
      <c r="D59" s="283" t="s">
        <v>300</v>
      </c>
      <c r="E59" s="198"/>
      <c r="F59" s="140">
        <f>+E59</f>
        <v>0</v>
      </c>
      <c r="G59" s="85"/>
      <c r="H59" s="85"/>
      <c r="I59" s="130" t="s">
        <v>301</v>
      </c>
      <c r="J59" s="86">
        <f>$E$59*2</f>
        <v>0</v>
      </c>
      <c r="L59" s="132"/>
      <c r="O59" s="132"/>
    </row>
    <row r="60" spans="1:16" s="86" customFormat="1" ht="23.25" customHeight="1" x14ac:dyDescent="0.25">
      <c r="A60" s="178" t="s">
        <v>191</v>
      </c>
      <c r="B60" s="543" t="s">
        <v>302</v>
      </c>
      <c r="C60" s="543"/>
      <c r="D60" s="197" t="s">
        <v>300</v>
      </c>
      <c r="E60" s="199">
        <f>'Informações iniciais'!C19</f>
        <v>400</v>
      </c>
      <c r="F60" s="140">
        <f>+E60</f>
        <v>400</v>
      </c>
      <c r="G60" s="85"/>
      <c r="H60" s="175"/>
      <c r="I60" s="130" t="s">
        <v>241</v>
      </c>
      <c r="J60" s="86">
        <f>E60*2</f>
        <v>800</v>
      </c>
      <c r="L60" s="200"/>
      <c r="O60" s="132"/>
    </row>
    <row r="61" spans="1:16" s="86" customFormat="1" ht="36" customHeight="1" x14ac:dyDescent="0.25">
      <c r="A61" s="178" t="s">
        <v>195</v>
      </c>
      <c r="B61" s="543" t="s">
        <v>303</v>
      </c>
      <c r="C61" s="543"/>
      <c r="D61" s="135"/>
      <c r="E61" s="139">
        <f>'Informações iniciais'!C22</f>
        <v>20</v>
      </c>
      <c r="F61" s="140">
        <f>+E61</f>
        <v>20</v>
      </c>
      <c r="G61" s="544" t="s">
        <v>304</v>
      </c>
      <c r="H61" s="544"/>
      <c r="I61" s="130" t="s">
        <v>241</v>
      </c>
      <c r="J61" s="86">
        <f>E61*2</f>
        <v>40</v>
      </c>
      <c r="K61" s="107"/>
      <c r="L61" s="132"/>
      <c r="O61" s="132"/>
    </row>
    <row r="62" spans="1:16" s="86" customFormat="1" ht="21" customHeight="1" x14ac:dyDescent="0.25">
      <c r="A62" s="178" t="s">
        <v>199</v>
      </c>
      <c r="B62" s="543" t="s">
        <v>40</v>
      </c>
      <c r="C62" s="543"/>
      <c r="D62" s="135"/>
      <c r="E62" s="139" t="e">
        <f>'Seguro de Vida'!H13</f>
        <v>#VALUE!</v>
      </c>
      <c r="F62" s="140" t="e">
        <f>+E62</f>
        <v>#VALUE!</v>
      </c>
      <c r="G62" s="544"/>
      <c r="H62" s="544"/>
      <c r="I62" s="130" t="s">
        <v>241</v>
      </c>
      <c r="J62" s="86" t="e">
        <f>E62*2</f>
        <v>#VALUE!</v>
      </c>
      <c r="O62" s="132"/>
    </row>
    <row r="63" spans="1:16" s="86" customFormat="1" ht="27" customHeight="1" x14ac:dyDescent="0.25">
      <c r="A63" s="178" t="s">
        <v>250</v>
      </c>
      <c r="B63" s="543" t="s">
        <v>21</v>
      </c>
      <c r="C63" s="543"/>
      <c r="D63" s="201"/>
      <c r="E63" s="139">
        <f>'Informações iniciais'!C21</f>
        <v>5</v>
      </c>
      <c r="F63" s="140">
        <f>+E63</f>
        <v>5</v>
      </c>
      <c r="G63" s="544"/>
      <c r="H63" s="544"/>
      <c r="I63" s="130" t="s">
        <v>241</v>
      </c>
      <c r="O63" s="132"/>
    </row>
    <row r="64" spans="1:16" s="86" customFormat="1" ht="27" customHeight="1" x14ac:dyDescent="0.25">
      <c r="A64" s="378" t="s">
        <v>253</v>
      </c>
      <c r="B64" s="570" t="s">
        <v>489</v>
      </c>
      <c r="C64" s="571"/>
      <c r="D64" s="201"/>
      <c r="E64" s="139">
        <v>40</v>
      </c>
      <c r="F64" s="140"/>
      <c r="G64" s="544"/>
      <c r="H64" s="544"/>
      <c r="I64" s="130"/>
      <c r="O64" s="132"/>
    </row>
    <row r="65" spans="1:18" s="142" customFormat="1" ht="21" customHeight="1" x14ac:dyDescent="0.25">
      <c r="A65" s="531" t="s">
        <v>306</v>
      </c>
      <c r="B65" s="531"/>
      <c r="C65" s="531"/>
      <c r="D65" s="531"/>
      <c r="E65" s="191" t="e">
        <f>SUM(E59:E64)</f>
        <v>#VALUE!</v>
      </c>
      <c r="F65" s="143"/>
      <c r="G65" s="544"/>
      <c r="H65" s="544"/>
      <c r="I65" s="130"/>
    </row>
    <row r="66" spans="1:18" s="142" customFormat="1" ht="20.25" customHeight="1" x14ac:dyDescent="0.25">
      <c r="A66" s="547" t="s">
        <v>307</v>
      </c>
      <c r="B66" s="547"/>
      <c r="C66" s="547"/>
      <c r="D66" s="547"/>
      <c r="E66" s="547"/>
      <c r="F66" s="143"/>
      <c r="G66" s="544"/>
      <c r="H66" s="544"/>
      <c r="I66" s="130"/>
    </row>
    <row r="67" spans="1:18" s="142" customFormat="1" ht="21" customHeight="1" x14ac:dyDescent="0.25">
      <c r="A67" s="202">
        <v>2</v>
      </c>
      <c r="B67" s="548" t="s">
        <v>308</v>
      </c>
      <c r="C67" s="548"/>
      <c r="D67" s="548"/>
      <c r="E67" s="203" t="s">
        <v>219</v>
      </c>
      <c r="F67" s="143"/>
      <c r="G67" s="544"/>
      <c r="H67" s="544"/>
      <c r="I67" s="130"/>
    </row>
    <row r="68" spans="1:18" s="142" customFormat="1" ht="46.5" customHeight="1" x14ac:dyDescent="0.25">
      <c r="A68" s="204" t="s">
        <v>265</v>
      </c>
      <c r="B68" s="573" t="s">
        <v>266</v>
      </c>
      <c r="C68" s="573"/>
      <c r="D68" s="573"/>
      <c r="E68" s="208">
        <f>E42</f>
        <v>357.93</v>
      </c>
      <c r="F68" s="143"/>
      <c r="G68" s="544"/>
      <c r="H68" s="544"/>
      <c r="I68" s="130"/>
    </row>
    <row r="69" spans="1:18" s="142" customFormat="1" ht="34.5" customHeight="1" x14ac:dyDescent="0.25">
      <c r="A69" s="204" t="s">
        <v>277</v>
      </c>
      <c r="B69" s="205" t="s">
        <v>278</v>
      </c>
      <c r="C69" s="206"/>
      <c r="D69" s="207"/>
      <c r="E69" s="208">
        <f>E56</f>
        <v>875.05000000000007</v>
      </c>
      <c r="F69" s="143"/>
      <c r="G69" s="544"/>
      <c r="H69" s="544"/>
      <c r="I69" s="130"/>
    </row>
    <row r="70" spans="1:18" s="142" customFormat="1" ht="38.25" customHeight="1" x14ac:dyDescent="0.25">
      <c r="A70" s="204" t="s">
        <v>296</v>
      </c>
      <c r="B70" s="205" t="s">
        <v>297</v>
      </c>
      <c r="C70" s="206"/>
      <c r="D70" s="207"/>
      <c r="E70" s="208" t="e">
        <f>E65</f>
        <v>#VALUE!</v>
      </c>
      <c r="F70" s="143"/>
      <c r="G70" s="85"/>
      <c r="H70" s="85"/>
      <c r="I70" s="130"/>
    </row>
    <row r="71" spans="1:18" s="142" customFormat="1" ht="21" x14ac:dyDescent="0.25">
      <c r="A71" s="209"/>
      <c r="B71" s="210"/>
      <c r="C71" s="210"/>
      <c r="D71" s="211" t="s">
        <v>259</v>
      </c>
      <c r="E71" s="212" t="e">
        <f>SUM(E68:E70)</f>
        <v>#VALUE!</v>
      </c>
      <c r="F71" s="143"/>
      <c r="G71" s="85"/>
      <c r="H71" s="85"/>
      <c r="I71" s="130"/>
    </row>
    <row r="72" spans="1:18" s="85" customFormat="1" ht="21" x14ac:dyDescent="0.25">
      <c r="A72" s="522" t="s">
        <v>309</v>
      </c>
      <c r="B72" s="522"/>
      <c r="C72" s="522"/>
      <c r="D72" s="522"/>
      <c r="E72" s="522"/>
      <c r="F72" s="143"/>
      <c r="G72" s="146"/>
      <c r="I72" s="130"/>
      <c r="J72" s="146"/>
      <c r="L72" s="213"/>
      <c r="R72" s="214"/>
    </row>
    <row r="73" spans="1:18" s="85" customFormat="1" ht="21" customHeight="1" x14ac:dyDescent="0.25">
      <c r="A73" s="125">
        <v>3</v>
      </c>
      <c r="B73" s="517" t="s">
        <v>310</v>
      </c>
      <c r="C73" s="517"/>
      <c r="D73" s="517"/>
      <c r="E73" s="215" t="s">
        <v>219</v>
      </c>
      <c r="F73" s="143"/>
      <c r="G73" s="146"/>
      <c r="I73" s="130"/>
      <c r="R73" s="216"/>
    </row>
    <row r="74" spans="1:18" s="85" customFormat="1" ht="21" customHeight="1" x14ac:dyDescent="0.25">
      <c r="A74" s="217" t="s">
        <v>188</v>
      </c>
      <c r="B74" s="549" t="s">
        <v>311</v>
      </c>
      <c r="C74" s="549"/>
      <c r="D74" s="201">
        <f>((1/12)*0.05)</f>
        <v>4.1666666666666666E-3</v>
      </c>
      <c r="E74" s="128">
        <f>TRUNC(+$E$35*D74,2)</f>
        <v>7.67</v>
      </c>
      <c r="F74" s="143"/>
      <c r="G74" s="146"/>
      <c r="I74" s="130" t="s">
        <v>245</v>
      </c>
      <c r="L74" s="218"/>
    </row>
    <row r="75" spans="1:18" s="85" customFormat="1" ht="28.5" customHeight="1" x14ac:dyDescent="0.25">
      <c r="A75" s="217" t="s">
        <v>191</v>
      </c>
      <c r="B75" s="549" t="s">
        <v>312</v>
      </c>
      <c r="C75" s="549"/>
      <c r="D75" s="201">
        <f>+D55</f>
        <v>0.08</v>
      </c>
      <c r="E75" s="128">
        <f>TRUNC(+E74*D75,2)</f>
        <v>0.61</v>
      </c>
      <c r="F75" s="219"/>
      <c r="G75" s="146"/>
      <c r="I75" s="130" t="s">
        <v>245</v>
      </c>
    </row>
    <row r="76" spans="1:18" s="85" customFormat="1" ht="41.25" customHeight="1" x14ac:dyDescent="0.25">
      <c r="A76" s="220" t="s">
        <v>195</v>
      </c>
      <c r="B76" s="549" t="s">
        <v>313</v>
      </c>
      <c r="C76" s="549"/>
      <c r="D76" s="201">
        <f>(0.08*0.4*0.05)</f>
        <v>1.6000000000000001E-3</v>
      </c>
      <c r="E76" s="128">
        <f>ROUND(+$E$35*D76,2)</f>
        <v>2.95</v>
      </c>
      <c r="F76" s="221">
        <f>$E$35*D76</f>
        <v>2.9452800000000003</v>
      </c>
      <c r="G76" s="146"/>
      <c r="I76" s="130" t="s">
        <v>245</v>
      </c>
    </row>
    <row r="77" spans="1:18" s="85" customFormat="1" ht="30" customHeight="1" x14ac:dyDescent="0.25">
      <c r="A77" s="217" t="s">
        <v>199</v>
      </c>
      <c r="B77" s="550" t="s">
        <v>314</v>
      </c>
      <c r="C77" s="550"/>
      <c r="D77" s="201">
        <f>((7/30)/12)*0.95</f>
        <v>1.8472222222222223E-2</v>
      </c>
      <c r="E77" s="128">
        <f>TRUNC(+D77*$E$35,2)</f>
        <v>34</v>
      </c>
      <c r="F77" s="219"/>
      <c r="G77" s="146"/>
      <c r="I77" s="222" t="s">
        <v>315</v>
      </c>
    </row>
    <row r="78" spans="1:18" s="85" customFormat="1" ht="53.1" customHeight="1" x14ac:dyDescent="0.25">
      <c r="A78" s="217" t="s">
        <v>250</v>
      </c>
      <c r="B78" s="572" t="s">
        <v>316</v>
      </c>
      <c r="C78" s="572"/>
      <c r="D78" s="201">
        <f>+D56</f>
        <v>0.39800000000000008</v>
      </c>
      <c r="E78" s="128">
        <f>TRUNC(+E77*D78,2)</f>
        <v>13.53</v>
      </c>
      <c r="F78" s="143"/>
      <c r="G78" s="146"/>
      <c r="H78" s="223"/>
      <c r="I78" s="130" t="s">
        <v>317</v>
      </c>
      <c r="K78" s="224"/>
      <c r="M78" s="216">
        <f>(7/30/12)/30*3</f>
        <v>1.9444444444444444E-3</v>
      </c>
    </row>
    <row r="79" spans="1:18" s="85" customFormat="1" ht="44.25" customHeight="1" x14ac:dyDescent="0.25">
      <c r="A79" s="220" t="s">
        <v>253</v>
      </c>
      <c r="B79" s="552" t="s">
        <v>318</v>
      </c>
      <c r="C79" s="552"/>
      <c r="D79" s="201">
        <f>(0.08*0.4)*0.95</f>
        <v>3.04E-2</v>
      </c>
      <c r="E79" s="139">
        <f>TRUNC(+E35*D79,2)</f>
        <v>55.96</v>
      </c>
      <c r="F79" s="140">
        <f>$E$35*D79</f>
        <v>55.960320000000003</v>
      </c>
      <c r="G79" s="146"/>
      <c r="I79" s="130" t="s">
        <v>245</v>
      </c>
      <c r="J79" s="187"/>
      <c r="K79" s="225"/>
      <c r="M79" s="85">
        <f>L78*M78</f>
        <v>0</v>
      </c>
    </row>
    <row r="80" spans="1:18" s="85" customFormat="1" ht="21" customHeight="1" x14ac:dyDescent="0.25">
      <c r="A80" s="553" t="s">
        <v>259</v>
      </c>
      <c r="B80" s="553"/>
      <c r="C80" s="553"/>
      <c r="D80" s="553"/>
      <c r="E80" s="226">
        <f>SUM(E74:E79)</f>
        <v>114.72</v>
      </c>
      <c r="F80" s="143"/>
      <c r="I80" s="130"/>
      <c r="M80" s="85">
        <f>M79*12</f>
        <v>0</v>
      </c>
    </row>
    <row r="81" spans="1:14" s="85" customFormat="1" ht="22.5" customHeight="1" x14ac:dyDescent="0.25">
      <c r="A81" s="554" t="s">
        <v>319</v>
      </c>
      <c r="B81" s="554"/>
      <c r="C81" s="554"/>
      <c r="D81" s="164" t="s">
        <v>273</v>
      </c>
      <c r="E81" s="227">
        <f>E35</f>
        <v>1840.8000000000002</v>
      </c>
      <c r="F81" s="143"/>
      <c r="I81" s="130"/>
      <c r="M81" s="85">
        <f>L78*M78</f>
        <v>0</v>
      </c>
    </row>
    <row r="82" spans="1:14" s="85" customFormat="1" ht="22.5" customHeight="1" x14ac:dyDescent="0.25">
      <c r="A82" s="554"/>
      <c r="B82" s="554"/>
      <c r="C82" s="554"/>
      <c r="D82" s="164" t="s">
        <v>320</v>
      </c>
      <c r="E82" s="227" t="e">
        <f>E71</f>
        <v>#VALUE!</v>
      </c>
      <c r="F82" s="143"/>
      <c r="I82" s="130"/>
      <c r="K82" s="158"/>
      <c r="M82" s="85">
        <f>M81*12</f>
        <v>0</v>
      </c>
    </row>
    <row r="83" spans="1:14" s="85" customFormat="1" ht="22.5" customHeight="1" x14ac:dyDescent="0.25">
      <c r="A83" s="554"/>
      <c r="B83" s="554"/>
      <c r="C83" s="554"/>
      <c r="D83" s="164" t="s">
        <v>321</v>
      </c>
      <c r="E83" s="227">
        <f>E80</f>
        <v>114.72</v>
      </c>
      <c r="F83" s="143"/>
      <c r="I83" s="130"/>
      <c r="L83" s="85">
        <f>L80</f>
        <v>0</v>
      </c>
      <c r="M83" s="150">
        <v>1</v>
      </c>
    </row>
    <row r="84" spans="1:14" s="85" customFormat="1" ht="23.25" customHeight="1" x14ac:dyDescent="0.25">
      <c r="A84" s="554"/>
      <c r="B84" s="554"/>
      <c r="C84" s="554"/>
      <c r="D84" s="228" t="s">
        <v>306</v>
      </c>
      <c r="E84" s="227" t="e">
        <f>SUM(E81:E83)</f>
        <v>#VALUE!</v>
      </c>
      <c r="F84" s="143"/>
      <c r="I84" s="130"/>
      <c r="L84" s="85">
        <f>M82</f>
        <v>0</v>
      </c>
      <c r="M84" s="225" t="e">
        <f>L84*M83/L83</f>
        <v>#DIV/0!</v>
      </c>
    </row>
    <row r="85" spans="1:14" s="85" customFormat="1" ht="23.25" customHeight="1" x14ac:dyDescent="0.25">
      <c r="A85" s="522" t="s">
        <v>322</v>
      </c>
      <c r="B85" s="522"/>
      <c r="C85" s="522"/>
      <c r="D85" s="522"/>
      <c r="E85" s="148" t="s">
        <v>237</v>
      </c>
      <c r="F85" s="143"/>
      <c r="H85" s="224"/>
      <c r="I85" s="130"/>
    </row>
    <row r="86" spans="1:14" s="85" customFormat="1" ht="23.25" customHeight="1" x14ac:dyDescent="0.25">
      <c r="A86" s="555" t="s">
        <v>323</v>
      </c>
      <c r="B86" s="555"/>
      <c r="C86" s="555"/>
      <c r="D86" s="555"/>
      <c r="E86" s="555"/>
      <c r="F86" s="143"/>
      <c r="G86" s="187"/>
      <c r="I86" s="130"/>
    </row>
    <row r="87" spans="1:14" s="85" customFormat="1" ht="23.25" customHeight="1" x14ac:dyDescent="0.25">
      <c r="A87" s="125" t="s">
        <v>324</v>
      </c>
      <c r="B87" s="229" t="s">
        <v>325</v>
      </c>
      <c r="C87" s="230"/>
      <c r="D87" s="148" t="s">
        <v>326</v>
      </c>
      <c r="E87" s="109" t="s">
        <v>219</v>
      </c>
      <c r="F87" s="143"/>
      <c r="I87" s="130"/>
    </row>
    <row r="88" spans="1:14" s="85" customFormat="1" ht="23.25" customHeight="1" x14ac:dyDescent="0.25">
      <c r="A88" s="231" t="s">
        <v>188</v>
      </c>
      <c r="B88" s="556" t="s">
        <v>327</v>
      </c>
      <c r="C88" s="556"/>
      <c r="D88" s="201"/>
      <c r="E88" s="128" t="e">
        <f t="shared" ref="E88:E93" si="1">TRUNC(+D88*$E$84,2)</f>
        <v>#VALUE!</v>
      </c>
      <c r="F88" s="161"/>
      <c r="I88" s="155" t="s">
        <v>245</v>
      </c>
      <c r="L88" s="188"/>
      <c r="M88" s="150"/>
    </row>
    <row r="89" spans="1:14" s="85" customFormat="1" ht="23.25" customHeight="1" x14ac:dyDescent="0.25">
      <c r="A89" s="178" t="s">
        <v>191</v>
      </c>
      <c r="B89" s="556" t="s">
        <v>328</v>
      </c>
      <c r="C89" s="556"/>
      <c r="D89" s="201">
        <f>((2/30)/12)</f>
        <v>5.5555555555555558E-3</v>
      </c>
      <c r="E89" s="128" t="e">
        <f t="shared" si="1"/>
        <v>#VALUE!</v>
      </c>
      <c r="F89" s="143"/>
      <c r="I89" s="155" t="s">
        <v>245</v>
      </c>
    </row>
    <row r="90" spans="1:14" s="85" customFormat="1" ht="23.25" customHeight="1" x14ac:dyDescent="0.25">
      <c r="A90" s="178" t="s">
        <v>195</v>
      </c>
      <c r="B90" s="556" t="s">
        <v>329</v>
      </c>
      <c r="C90" s="556"/>
      <c r="D90" s="201">
        <f>((5/30)/12)*0.02</f>
        <v>2.7777777777777778E-4</v>
      </c>
      <c r="E90" s="128" t="e">
        <f t="shared" si="1"/>
        <v>#VALUE!</v>
      </c>
      <c r="F90" s="143"/>
      <c r="I90" s="155" t="s">
        <v>245</v>
      </c>
      <c r="L90" s="146"/>
    </row>
    <row r="91" spans="1:14" s="85" customFormat="1" ht="33" customHeight="1" x14ac:dyDescent="0.25">
      <c r="A91" s="178" t="s">
        <v>199</v>
      </c>
      <c r="B91" s="556" t="s">
        <v>330</v>
      </c>
      <c r="C91" s="556"/>
      <c r="D91" s="201">
        <f>((15/30)/12)*0.08</f>
        <v>3.3333333333333331E-3</v>
      </c>
      <c r="E91" s="128" t="e">
        <f t="shared" si="1"/>
        <v>#VALUE!</v>
      </c>
      <c r="F91" s="143"/>
      <c r="I91" s="155" t="s">
        <v>245</v>
      </c>
      <c r="M91" s="188"/>
      <c r="N91" s="150"/>
    </row>
    <row r="92" spans="1:14" s="85" customFormat="1" ht="33" customHeight="1" x14ac:dyDescent="0.25">
      <c r="A92" s="178" t="s">
        <v>250</v>
      </c>
      <c r="B92" s="556" t="s">
        <v>331</v>
      </c>
      <c r="C92" s="556"/>
      <c r="D92" s="201"/>
      <c r="E92" s="128" t="e">
        <f t="shared" si="1"/>
        <v>#VALUE!</v>
      </c>
      <c r="F92" s="143"/>
      <c r="I92" s="155" t="s">
        <v>245</v>
      </c>
    </row>
    <row r="93" spans="1:14" s="85" customFormat="1" ht="33" customHeight="1" x14ac:dyDescent="0.25">
      <c r="A93" s="178" t="s">
        <v>253</v>
      </c>
      <c r="B93" s="556" t="s">
        <v>332</v>
      </c>
      <c r="C93" s="556"/>
      <c r="D93" s="201">
        <v>0</v>
      </c>
      <c r="E93" s="128" t="e">
        <f t="shared" si="1"/>
        <v>#VALUE!</v>
      </c>
      <c r="F93" s="143"/>
      <c r="I93" s="155" t="s">
        <v>245</v>
      </c>
      <c r="L93" s="146"/>
      <c r="M93" s="225"/>
    </row>
    <row r="94" spans="1:14" s="85" customFormat="1" ht="23.25" customHeight="1" x14ac:dyDescent="0.25">
      <c r="A94" s="542" t="s">
        <v>259</v>
      </c>
      <c r="B94" s="542"/>
      <c r="C94" s="542"/>
      <c r="D94" s="238"/>
      <c r="E94" s="191" t="e">
        <f>SUM(E88:E93)</f>
        <v>#VALUE!</v>
      </c>
      <c r="F94" s="143"/>
      <c r="I94" s="130"/>
      <c r="K94" s="225"/>
    </row>
    <row r="95" spans="1:14" s="85" customFormat="1" ht="23.25" customHeight="1" x14ac:dyDescent="0.25">
      <c r="A95" s="557" t="s">
        <v>333</v>
      </c>
      <c r="B95" s="557"/>
      <c r="C95" s="557"/>
      <c r="D95" s="557"/>
      <c r="E95" s="557"/>
      <c r="F95" s="143"/>
      <c r="I95" s="130"/>
    </row>
    <row r="96" spans="1:14" s="85" customFormat="1" ht="23.25" customHeight="1" x14ac:dyDescent="0.25">
      <c r="A96" s="233" t="s">
        <v>334</v>
      </c>
      <c r="B96" s="234" t="s">
        <v>335</v>
      </c>
      <c r="C96" s="235"/>
      <c r="D96" s="148" t="s">
        <v>326</v>
      </c>
      <c r="E96" s="109" t="s">
        <v>219</v>
      </c>
      <c r="F96" s="143"/>
      <c r="I96" s="130"/>
      <c r="N96" s="158"/>
    </row>
    <row r="97" spans="1:16" s="85" customFormat="1" ht="53.1" customHeight="1" x14ac:dyDescent="0.25">
      <c r="A97" s="236" t="s">
        <v>188</v>
      </c>
      <c r="B97" s="558" t="s">
        <v>336</v>
      </c>
      <c r="C97" s="558"/>
      <c r="D97" s="179"/>
      <c r="E97" s="237">
        <v>0</v>
      </c>
      <c r="F97" s="140">
        <f>E97</f>
        <v>0</v>
      </c>
      <c r="I97" s="155" t="s">
        <v>245</v>
      </c>
      <c r="L97" s="188"/>
    </row>
    <row r="98" spans="1:16" s="85" customFormat="1" ht="21" customHeight="1" x14ac:dyDescent="0.25">
      <c r="A98" s="542" t="s">
        <v>259</v>
      </c>
      <c r="B98" s="542"/>
      <c r="C98" s="542"/>
      <c r="D98" s="238"/>
      <c r="E98" s="191">
        <f>SUM(E97)</f>
        <v>0</v>
      </c>
      <c r="F98" s="143"/>
      <c r="I98" s="155"/>
    </row>
    <row r="99" spans="1:16" s="142" customFormat="1" ht="20.25" customHeight="1" x14ac:dyDescent="0.25">
      <c r="A99" s="547" t="s">
        <v>337</v>
      </c>
      <c r="B99" s="547"/>
      <c r="C99" s="547"/>
      <c r="D99" s="547"/>
      <c r="E99" s="547"/>
      <c r="F99" s="143"/>
      <c r="G99" s="85"/>
      <c r="H99" s="85"/>
      <c r="I99" s="130"/>
    </row>
    <row r="100" spans="1:16" s="142" customFormat="1" ht="21" customHeight="1" x14ac:dyDescent="0.25">
      <c r="A100" s="202">
        <v>4</v>
      </c>
      <c r="B100" s="548" t="s">
        <v>338</v>
      </c>
      <c r="C100" s="548"/>
      <c r="D100" s="548"/>
      <c r="E100" s="203" t="s">
        <v>219</v>
      </c>
      <c r="F100" s="143"/>
      <c r="G100" s="85"/>
      <c r="H100" s="85"/>
      <c r="I100" s="130"/>
    </row>
    <row r="101" spans="1:16" s="142" customFormat="1" ht="21" x14ac:dyDescent="0.25">
      <c r="A101" s="204" t="s">
        <v>324</v>
      </c>
      <c r="B101" s="205" t="s">
        <v>339</v>
      </c>
      <c r="C101" s="206"/>
      <c r="D101" s="207"/>
      <c r="E101" s="239" t="e">
        <f>+E94</f>
        <v>#VALUE!</v>
      </c>
      <c r="F101" s="143"/>
      <c r="G101" s="85"/>
      <c r="H101" s="85"/>
      <c r="I101" s="130"/>
    </row>
    <row r="102" spans="1:16" s="142" customFormat="1" ht="21" x14ac:dyDescent="0.25">
      <c r="A102" s="204" t="s">
        <v>334</v>
      </c>
      <c r="B102" s="205" t="s">
        <v>335</v>
      </c>
      <c r="C102" s="206"/>
      <c r="D102" s="207"/>
      <c r="E102" s="239">
        <f>+E98</f>
        <v>0</v>
      </c>
      <c r="F102" s="143"/>
      <c r="G102" s="85"/>
      <c r="H102" s="85"/>
      <c r="I102" s="130"/>
    </row>
    <row r="103" spans="1:16" s="142" customFormat="1" ht="21" x14ac:dyDescent="0.25">
      <c r="A103" s="209"/>
      <c r="B103" s="210"/>
      <c r="C103" s="210"/>
      <c r="D103" s="211" t="s">
        <v>259</v>
      </c>
      <c r="E103" s="240" t="e">
        <f>SUM(E101:E102)</f>
        <v>#VALUE!</v>
      </c>
      <c r="F103" s="143"/>
      <c r="G103" s="85"/>
      <c r="H103" s="85"/>
      <c r="I103" s="130"/>
    </row>
    <row r="104" spans="1:16" s="142" customFormat="1" ht="25.5" customHeight="1" x14ac:dyDescent="0.25">
      <c r="A104" s="529" t="s">
        <v>340</v>
      </c>
      <c r="B104" s="529"/>
      <c r="C104" s="529"/>
      <c r="D104" s="529"/>
      <c r="E104" s="139" t="e">
        <f>SUM(E103:E103)</f>
        <v>#VALUE!</v>
      </c>
      <c r="F104" s="143"/>
      <c r="G104" s="85"/>
      <c r="H104" s="85"/>
      <c r="I104" s="141"/>
      <c r="K104" s="132"/>
      <c r="L104" s="132"/>
    </row>
    <row r="105" spans="1:16" s="85" customFormat="1" ht="21" x14ac:dyDescent="0.25">
      <c r="A105" s="522" t="s">
        <v>341</v>
      </c>
      <c r="B105" s="522"/>
      <c r="C105" s="522"/>
      <c r="D105" s="522"/>
      <c r="E105" s="123"/>
      <c r="F105" s="143"/>
      <c r="I105" s="130"/>
    </row>
    <row r="106" spans="1:16" s="85" customFormat="1" ht="21" customHeight="1" x14ac:dyDescent="0.25">
      <c r="A106" s="125">
        <v>5</v>
      </c>
      <c r="B106" s="523" t="s">
        <v>342</v>
      </c>
      <c r="C106" s="523"/>
      <c r="D106" s="148" t="s">
        <v>326</v>
      </c>
      <c r="E106" s="109" t="s">
        <v>219</v>
      </c>
      <c r="F106" s="143"/>
      <c r="I106" s="130"/>
    </row>
    <row r="107" spans="1:16" s="85" customFormat="1" ht="25.5" customHeight="1" x14ac:dyDescent="0.25">
      <c r="A107" s="178" t="s">
        <v>188</v>
      </c>
      <c r="B107" s="241" t="s">
        <v>130</v>
      </c>
      <c r="C107" s="559" t="s">
        <v>343</v>
      </c>
      <c r="D107" s="559"/>
      <c r="E107" s="128" t="e">
        <f>'Unifomes Posto'!J24</f>
        <v>#VALUE!</v>
      </c>
      <c r="F107" s="143"/>
      <c r="G107" s="142"/>
      <c r="H107" s="142"/>
      <c r="I107" s="155" t="s">
        <v>344</v>
      </c>
      <c r="L107" s="114"/>
      <c r="O107" s="560"/>
    </row>
    <row r="108" spans="1:16" s="85" customFormat="1" ht="21.75" customHeight="1" x14ac:dyDescent="0.25">
      <c r="A108" s="178" t="s">
        <v>191</v>
      </c>
      <c r="B108" s="137" t="s">
        <v>345</v>
      </c>
      <c r="C108" s="561" t="s">
        <v>346</v>
      </c>
      <c r="D108" s="561"/>
      <c r="E108" s="128" t="e">
        <f>'Materiais e ferramentas'!H67</f>
        <v>#VALUE!</v>
      </c>
      <c r="F108" s="143"/>
      <c r="G108" s="142"/>
      <c r="H108" s="142"/>
      <c r="I108" s="155" t="s">
        <v>344</v>
      </c>
      <c r="J108" s="242"/>
      <c r="O108" s="560"/>
    </row>
    <row r="109" spans="1:16" s="85" customFormat="1" ht="21" x14ac:dyDescent="0.25">
      <c r="A109" s="178" t="s">
        <v>195</v>
      </c>
      <c r="B109" s="243" t="s">
        <v>347</v>
      </c>
      <c r="C109" s="559" t="s">
        <v>348</v>
      </c>
      <c r="D109" s="559"/>
      <c r="E109" s="139" t="e">
        <f>Equipamentos!I16</f>
        <v>#VALUE!</v>
      </c>
      <c r="F109" s="143"/>
      <c r="I109" s="155" t="s">
        <v>344</v>
      </c>
      <c r="L109" s="175"/>
      <c r="N109" s="176"/>
      <c r="O109" s="560"/>
      <c r="P109" s="177"/>
    </row>
    <row r="110" spans="1:16" s="85" customFormat="1" ht="18.75" customHeight="1" x14ac:dyDescent="0.25">
      <c r="A110" s="178" t="s">
        <v>199</v>
      </c>
      <c r="B110" s="241" t="s">
        <v>390</v>
      </c>
      <c r="C110" s="561"/>
      <c r="D110" s="561"/>
      <c r="E110" s="128" t="e">
        <f>'EPI por posto'!J26</f>
        <v>#VALUE!</v>
      </c>
      <c r="F110" s="143"/>
      <c r="I110" s="155" t="s">
        <v>344</v>
      </c>
      <c r="L110" s="175"/>
      <c r="N110" s="176"/>
      <c r="O110" s="560"/>
      <c r="P110" s="177"/>
    </row>
    <row r="111" spans="1:16" s="142" customFormat="1" ht="21" customHeight="1" x14ac:dyDescent="0.25">
      <c r="A111" s="529" t="s">
        <v>349</v>
      </c>
      <c r="B111" s="529"/>
      <c r="C111" s="529"/>
      <c r="D111" s="529"/>
      <c r="E111" s="191" t="e">
        <f>SUM(E107:E110)</f>
        <v>#VALUE!</v>
      </c>
      <c r="F111" s="143"/>
      <c r="G111" s="85"/>
      <c r="H111" s="85"/>
      <c r="I111" s="130"/>
      <c r="L111" s="175"/>
      <c r="N111" s="244"/>
      <c r="P111" s="177"/>
    </row>
    <row r="112" spans="1:16" s="85" customFormat="1" ht="22.5" customHeight="1" x14ac:dyDescent="0.25">
      <c r="A112" s="554" t="s">
        <v>350</v>
      </c>
      <c r="B112" s="554"/>
      <c r="C112" s="554"/>
      <c r="D112" s="164" t="s">
        <v>273</v>
      </c>
      <c r="E112" s="227">
        <f>E35</f>
        <v>1840.8000000000002</v>
      </c>
      <c r="F112" s="143"/>
      <c r="I112" s="130"/>
    </row>
    <row r="113" spans="1:12" s="85" customFormat="1" ht="22.5" customHeight="1" x14ac:dyDescent="0.25">
      <c r="A113" s="554"/>
      <c r="B113" s="554"/>
      <c r="C113" s="554"/>
      <c r="D113" s="164" t="s">
        <v>320</v>
      </c>
      <c r="E113" s="227" t="e">
        <f>E71</f>
        <v>#VALUE!</v>
      </c>
      <c r="F113" s="143"/>
      <c r="I113" s="130"/>
    </row>
    <row r="114" spans="1:12" s="85" customFormat="1" ht="22.5" customHeight="1" x14ac:dyDescent="0.25">
      <c r="A114" s="554"/>
      <c r="B114" s="554"/>
      <c r="C114" s="554"/>
      <c r="D114" s="164" t="s">
        <v>321</v>
      </c>
      <c r="E114" s="227">
        <f>E80</f>
        <v>114.72</v>
      </c>
      <c r="F114" s="143"/>
      <c r="I114" s="130"/>
    </row>
    <row r="115" spans="1:12" s="85" customFormat="1" ht="22.5" customHeight="1" x14ac:dyDescent="0.25">
      <c r="A115" s="554"/>
      <c r="B115" s="554"/>
      <c r="C115" s="554"/>
      <c r="D115" s="164" t="s">
        <v>351</v>
      </c>
      <c r="E115" s="227" t="e">
        <f>E104</f>
        <v>#VALUE!</v>
      </c>
      <c r="F115" s="143"/>
      <c r="I115" s="130"/>
    </row>
    <row r="116" spans="1:12" s="85" customFormat="1" ht="22.5" customHeight="1" x14ac:dyDescent="0.25">
      <c r="A116" s="554"/>
      <c r="B116" s="554"/>
      <c r="C116" s="554"/>
      <c r="D116" s="164" t="s">
        <v>352</v>
      </c>
      <c r="E116" s="227" t="e">
        <f>E111</f>
        <v>#VALUE!</v>
      </c>
      <c r="F116" s="143"/>
      <c r="I116" s="130"/>
    </row>
    <row r="117" spans="1:12" s="85" customFormat="1" ht="22.5" customHeight="1" x14ac:dyDescent="0.25">
      <c r="A117" s="554"/>
      <c r="B117" s="554"/>
      <c r="C117" s="554"/>
      <c r="D117" s="228" t="s">
        <v>306</v>
      </c>
      <c r="E117" s="227" t="e">
        <f>SUM(E112:E116)</f>
        <v>#VALUE!</v>
      </c>
      <c r="F117" s="143"/>
      <c r="I117" s="130"/>
    </row>
    <row r="118" spans="1:12" s="85" customFormat="1" ht="21" x14ac:dyDescent="0.25">
      <c r="A118" s="522" t="s">
        <v>353</v>
      </c>
      <c r="B118" s="522"/>
      <c r="C118" s="522"/>
      <c r="D118" s="522"/>
      <c r="E118" s="123"/>
      <c r="F118" s="143"/>
      <c r="I118" s="130"/>
    </row>
    <row r="119" spans="1:12" s="85" customFormat="1" ht="21" customHeight="1" x14ac:dyDescent="0.25">
      <c r="A119" s="125">
        <v>6</v>
      </c>
      <c r="B119" s="523" t="s">
        <v>354</v>
      </c>
      <c r="C119" s="523"/>
      <c r="D119" s="148" t="s">
        <v>237</v>
      </c>
      <c r="E119" s="109" t="s">
        <v>219</v>
      </c>
      <c r="F119" s="143"/>
      <c r="I119" s="130"/>
    </row>
    <row r="120" spans="1:12" s="85" customFormat="1" ht="21" x14ac:dyDescent="0.25">
      <c r="A120" s="245" t="s">
        <v>188</v>
      </c>
      <c r="B120" s="241" t="s">
        <v>355</v>
      </c>
      <c r="C120" s="565">
        <v>0.03</v>
      </c>
      <c r="D120" s="565"/>
      <c r="E120" s="139" t="e">
        <f>TRUNC(+E117*C120,2)</f>
        <v>#VALUE!</v>
      </c>
      <c r="F120" s="143"/>
      <c r="I120" s="130" t="s">
        <v>245</v>
      </c>
    </row>
    <row r="121" spans="1:12" s="85" customFormat="1" ht="21" x14ac:dyDescent="0.25">
      <c r="A121" s="245" t="s">
        <v>191</v>
      </c>
      <c r="B121" s="241" t="s">
        <v>356</v>
      </c>
      <c r="C121" s="566">
        <v>0.05</v>
      </c>
      <c r="D121" s="566"/>
      <c r="E121" s="128" t="e">
        <f>TRUNC(C121*(+E117+E120),2)</f>
        <v>#VALUE!</v>
      </c>
      <c r="F121" s="143"/>
      <c r="I121" s="130" t="s">
        <v>245</v>
      </c>
    </row>
    <row r="122" spans="1:12" s="85" customFormat="1" ht="27" customHeight="1" x14ac:dyDescent="0.25">
      <c r="A122" s="246"/>
      <c r="B122" s="247" t="s">
        <v>357</v>
      </c>
      <c r="C122" s="567" t="s">
        <v>358</v>
      </c>
      <c r="D122" s="567"/>
      <c r="E122" s="248" t="e">
        <f>E117+E120+E121</f>
        <v>#VALUE!</v>
      </c>
      <c r="F122" s="143"/>
      <c r="G122" s="142"/>
      <c r="H122" s="142"/>
      <c r="I122" s="130"/>
    </row>
    <row r="123" spans="1:12" s="85" customFormat="1" ht="21" x14ac:dyDescent="0.25">
      <c r="A123" s="249" t="s">
        <v>195</v>
      </c>
      <c r="B123" s="250" t="s">
        <v>359</v>
      </c>
      <c r="C123" s="251">
        <f>(D130*100)</f>
        <v>8.6499999999999986</v>
      </c>
      <c r="D123" s="252">
        <f>+(100-C123)/100</f>
        <v>0.91349999999999998</v>
      </c>
      <c r="E123" s="253" t="e">
        <f>TRUNC(E122/D123,2)</f>
        <v>#VALUE!</v>
      </c>
      <c r="F123" s="143"/>
      <c r="I123" s="130" t="s">
        <v>245</v>
      </c>
    </row>
    <row r="124" spans="1:12" s="85" customFormat="1" ht="21" x14ac:dyDescent="0.25">
      <c r="A124" s="254"/>
      <c r="B124" s="255" t="s">
        <v>360</v>
      </c>
      <c r="C124" s="256"/>
      <c r="D124" s="257"/>
      <c r="E124" s="128"/>
      <c r="F124" s="143"/>
      <c r="I124" s="130"/>
    </row>
    <row r="125" spans="1:12" s="85" customFormat="1" ht="21" x14ac:dyDescent="0.25">
      <c r="A125" s="254"/>
      <c r="B125" s="258" t="s">
        <v>361</v>
      </c>
      <c r="C125" s="259"/>
      <c r="D125" s="201">
        <v>6.4999999999999997E-3</v>
      </c>
      <c r="E125" s="128" t="e">
        <f>TRUNC(+E123*D125,2)</f>
        <v>#VALUE!</v>
      </c>
      <c r="F125" s="143"/>
      <c r="I125" s="130"/>
      <c r="L125" s="146"/>
    </row>
    <row r="126" spans="1:12" s="85" customFormat="1" ht="21" x14ac:dyDescent="0.25">
      <c r="A126" s="254"/>
      <c r="B126" s="258" t="s">
        <v>362</v>
      </c>
      <c r="C126" s="259"/>
      <c r="D126" s="201">
        <v>0.03</v>
      </c>
      <c r="E126" s="128" t="e">
        <f>TRUNC(+E123*D126,2)</f>
        <v>#VALUE!</v>
      </c>
      <c r="F126" s="143"/>
      <c r="I126" s="130"/>
    </row>
    <row r="127" spans="1:12" s="85" customFormat="1" ht="21" x14ac:dyDescent="0.25">
      <c r="A127" s="254"/>
      <c r="B127" s="260" t="s">
        <v>363</v>
      </c>
      <c r="C127" s="261"/>
      <c r="D127" s="128"/>
      <c r="E127" s="128"/>
      <c r="F127" s="143"/>
      <c r="I127" s="130"/>
    </row>
    <row r="128" spans="1:12" s="85" customFormat="1" ht="21" x14ac:dyDescent="0.25">
      <c r="A128" s="254"/>
      <c r="B128" s="260" t="s">
        <v>364</v>
      </c>
      <c r="C128" s="261"/>
      <c r="D128" s="264">
        <v>0</v>
      </c>
      <c r="E128" s="128"/>
      <c r="F128" s="143"/>
      <c r="I128" s="130"/>
    </row>
    <row r="129" spans="1:16" s="85" customFormat="1" ht="21" x14ac:dyDescent="0.25">
      <c r="A129" s="254"/>
      <c r="B129" s="262" t="s">
        <v>365</v>
      </c>
      <c r="C129" s="263"/>
      <c r="D129" s="264">
        <v>0.05</v>
      </c>
      <c r="E129" s="265" t="e">
        <f>TRUNC(+E123*D129,2)</f>
        <v>#VALUE!</v>
      </c>
      <c r="F129" s="143"/>
      <c r="I129" s="130"/>
    </row>
    <row r="130" spans="1:16" s="85" customFormat="1" ht="21" x14ac:dyDescent="0.25">
      <c r="A130" s="243"/>
      <c r="B130" s="266" t="s">
        <v>366</v>
      </c>
      <c r="C130" s="266"/>
      <c r="D130" s="267">
        <f>SUM(D125:D129)</f>
        <v>8.6499999999999994E-2</v>
      </c>
      <c r="E130" s="268" t="e">
        <f>SUM(E125:E129)</f>
        <v>#VALUE!</v>
      </c>
      <c r="F130" s="143"/>
      <c r="G130" s="142"/>
      <c r="H130" s="142"/>
      <c r="I130" s="130"/>
    </row>
    <row r="131" spans="1:16" s="142" customFormat="1" ht="21" customHeight="1" x14ac:dyDescent="0.25">
      <c r="A131" s="568" t="s">
        <v>367</v>
      </c>
      <c r="B131" s="568"/>
      <c r="C131" s="568"/>
      <c r="D131" s="568"/>
      <c r="E131" s="269" t="e">
        <f>E120+E121+E130</f>
        <v>#VALUE!</v>
      </c>
      <c r="F131" s="143"/>
      <c r="I131" s="130"/>
    </row>
    <row r="132" spans="1:16" s="142" customFormat="1" ht="25.5" customHeight="1" x14ac:dyDescent="0.25">
      <c r="A132" s="542" t="s">
        <v>368</v>
      </c>
      <c r="B132" s="542"/>
      <c r="C132" s="542"/>
      <c r="D132" s="542"/>
      <c r="E132" s="139" t="e">
        <f>SUM(E131:E131)</f>
        <v>#VALUE!</v>
      </c>
      <c r="F132" s="161"/>
      <c r="I132" s="141"/>
      <c r="K132" s="132"/>
      <c r="L132" s="132"/>
    </row>
    <row r="133" spans="1:16" s="142" customFormat="1" ht="21" customHeight="1" x14ac:dyDescent="0.25">
      <c r="A133" s="569" t="s">
        <v>369</v>
      </c>
      <c r="B133" s="569"/>
      <c r="C133" s="569"/>
      <c r="D133" s="569"/>
      <c r="E133" s="569"/>
      <c r="F133" s="143"/>
      <c r="G133" s="2"/>
      <c r="H133" s="2"/>
      <c r="I133" s="130"/>
    </row>
    <row r="134" spans="1:16" s="85" customFormat="1" ht="21" customHeight="1" x14ac:dyDescent="0.25">
      <c r="A134" s="569" t="s">
        <v>370</v>
      </c>
      <c r="B134" s="569"/>
      <c r="C134" s="569"/>
      <c r="D134" s="569"/>
      <c r="E134" s="270" t="s">
        <v>219</v>
      </c>
      <c r="F134" s="143"/>
      <c r="G134" s="2"/>
      <c r="H134" s="2"/>
      <c r="I134" s="130"/>
    </row>
    <row r="135" spans="1:16" s="85" customFormat="1" ht="21" customHeight="1" x14ac:dyDescent="0.25">
      <c r="A135" s="245" t="s">
        <v>188</v>
      </c>
      <c r="B135" s="543" t="s">
        <v>371</v>
      </c>
      <c r="C135" s="543"/>
      <c r="D135" s="543"/>
      <c r="E135" s="128">
        <f>E35</f>
        <v>1840.8000000000002</v>
      </c>
      <c r="F135" s="143"/>
      <c r="G135" s="2"/>
      <c r="H135" s="2"/>
      <c r="I135" s="130"/>
      <c r="L135" s="271"/>
    </row>
    <row r="136" spans="1:16" s="85" customFormat="1" ht="21" customHeight="1" x14ac:dyDescent="0.25">
      <c r="A136" s="245" t="s">
        <v>191</v>
      </c>
      <c r="B136" s="543" t="s">
        <v>372</v>
      </c>
      <c r="C136" s="543"/>
      <c r="D136" s="543"/>
      <c r="E136" s="128" t="e">
        <f>+E71</f>
        <v>#VALUE!</v>
      </c>
      <c r="F136" s="143"/>
      <c r="G136" s="2"/>
      <c r="H136" s="2"/>
      <c r="I136" s="130"/>
      <c r="L136" s="271"/>
    </row>
    <row r="137" spans="1:16" s="85" customFormat="1" ht="21" customHeight="1" x14ac:dyDescent="0.25">
      <c r="A137" s="245" t="s">
        <v>195</v>
      </c>
      <c r="B137" s="543" t="s">
        <v>373</v>
      </c>
      <c r="C137" s="543"/>
      <c r="D137" s="543"/>
      <c r="E137" s="128">
        <f>+E80</f>
        <v>114.72</v>
      </c>
      <c r="F137" s="143"/>
      <c r="G137" s="2"/>
      <c r="H137" s="2"/>
      <c r="I137" s="130"/>
      <c r="L137" s="271"/>
    </row>
    <row r="138" spans="1:16" s="85" customFormat="1" ht="21" customHeight="1" x14ac:dyDescent="0.25">
      <c r="A138" s="245" t="s">
        <v>199</v>
      </c>
      <c r="B138" s="543" t="s">
        <v>374</v>
      </c>
      <c r="C138" s="543"/>
      <c r="D138" s="543"/>
      <c r="E138" s="128" t="e">
        <f>+E104</f>
        <v>#VALUE!</v>
      </c>
      <c r="F138" s="143"/>
      <c r="G138" s="2"/>
      <c r="H138" s="2"/>
      <c r="I138" s="130"/>
    </row>
    <row r="139" spans="1:16" s="85" customFormat="1" ht="21" x14ac:dyDescent="0.25">
      <c r="A139" s="245" t="s">
        <v>250</v>
      </c>
      <c r="B139" s="272" t="s">
        <v>375</v>
      </c>
      <c r="C139" s="273"/>
      <c r="D139" s="274"/>
      <c r="E139" s="128" t="e">
        <f>+E111</f>
        <v>#VALUE!</v>
      </c>
      <c r="F139" s="143"/>
      <c r="G139" s="2"/>
      <c r="H139" s="2"/>
      <c r="I139" s="130"/>
    </row>
    <row r="140" spans="1:16" s="85" customFormat="1" ht="21" customHeight="1" x14ac:dyDescent="0.25">
      <c r="A140" s="542" t="s">
        <v>376</v>
      </c>
      <c r="B140" s="542"/>
      <c r="C140" s="542"/>
      <c r="D140" s="275"/>
      <c r="E140" s="191" t="e">
        <f>SUM(E135:E139)</f>
        <v>#VALUE!</v>
      </c>
      <c r="F140" s="143"/>
      <c r="G140" s="2"/>
      <c r="H140" s="2"/>
      <c r="I140" s="130"/>
      <c r="L140" s="150"/>
    </row>
    <row r="141" spans="1:16" s="85" customFormat="1" ht="21" customHeight="1" x14ac:dyDescent="0.25">
      <c r="A141" s="276" t="s">
        <v>253</v>
      </c>
      <c r="B141" s="562" t="s">
        <v>377</v>
      </c>
      <c r="C141" s="562"/>
      <c r="D141" s="562"/>
      <c r="E141" s="265" t="e">
        <f>E132</f>
        <v>#VALUE!</v>
      </c>
      <c r="F141" s="143"/>
      <c r="G141" s="2"/>
      <c r="H141" s="2"/>
      <c r="I141" s="130"/>
      <c r="O141" s="277"/>
      <c r="P141" s="150"/>
    </row>
    <row r="142" spans="1:16" s="142" customFormat="1" ht="23.25" customHeight="1" x14ac:dyDescent="0.25">
      <c r="A142" s="563" t="s">
        <v>378</v>
      </c>
      <c r="B142" s="563"/>
      <c r="C142" s="563"/>
      <c r="D142" s="563"/>
      <c r="E142" s="278" t="e">
        <f>+E140+E141</f>
        <v>#VALUE!</v>
      </c>
      <c r="F142" s="279" t="e">
        <f>SUM(F27:F141)</f>
        <v>#VALUE!</v>
      </c>
      <c r="G142" s="2"/>
      <c r="H142" s="2"/>
      <c r="I142" s="130"/>
      <c r="J142" s="564"/>
      <c r="K142" s="564"/>
      <c r="O142" s="280"/>
      <c r="P142" s="281"/>
    </row>
    <row r="143" spans="1:16" s="86" customFormat="1" x14ac:dyDescent="0.25">
      <c r="B143" s="282"/>
      <c r="C143" s="282"/>
      <c r="D143" s="158"/>
      <c r="E143" s="132"/>
      <c r="F143" s="85"/>
      <c r="G143" s="2"/>
      <c r="H143" s="2"/>
      <c r="I143" s="85"/>
    </row>
    <row r="144" spans="1:16" s="86" customFormat="1" x14ac:dyDescent="0.25">
      <c r="B144" s="282"/>
      <c r="C144" s="282"/>
      <c r="D144" s="158"/>
      <c r="E144" s="132"/>
      <c r="F144" s="85"/>
      <c r="G144" s="2"/>
      <c r="H144" s="2"/>
      <c r="I144" s="85"/>
    </row>
    <row r="145" spans="2:9" s="86" customFormat="1" x14ac:dyDescent="0.25">
      <c r="B145" s="282"/>
      <c r="C145" s="282"/>
      <c r="D145" s="158"/>
      <c r="E145" s="132"/>
      <c r="F145" s="85"/>
      <c r="G145" s="2"/>
      <c r="H145" s="2"/>
      <c r="I145" s="85"/>
    </row>
    <row r="146" spans="2:9" s="86" customFormat="1" x14ac:dyDescent="0.25">
      <c r="B146" s="282"/>
      <c r="C146" s="282"/>
      <c r="D146" s="158"/>
      <c r="E146" s="132"/>
      <c r="F146" s="85"/>
      <c r="G146" s="2"/>
      <c r="H146" s="2"/>
      <c r="I146" s="85"/>
    </row>
    <row r="147" spans="2:9" s="86" customFormat="1" x14ac:dyDescent="0.25">
      <c r="B147" s="282"/>
      <c r="C147" s="282"/>
      <c r="D147" s="158"/>
      <c r="E147" s="132"/>
      <c r="F147" s="85"/>
      <c r="G147" s="2"/>
      <c r="H147" s="2"/>
      <c r="I147" s="85"/>
    </row>
    <row r="148" spans="2:9" s="86" customFormat="1" x14ac:dyDescent="0.25">
      <c r="B148" s="282"/>
      <c r="C148" s="282"/>
      <c r="D148" s="158"/>
      <c r="E148" s="132"/>
      <c r="F148" s="85"/>
      <c r="G148" s="2"/>
      <c r="H148" s="2"/>
      <c r="I148" s="85"/>
    </row>
    <row r="149" spans="2:9" s="86" customFormat="1" x14ac:dyDescent="0.25">
      <c r="B149" s="282"/>
      <c r="C149" s="282"/>
      <c r="D149" s="158"/>
      <c r="E149" s="132"/>
      <c r="F149" s="85"/>
      <c r="G149" s="2"/>
      <c r="H149" s="2"/>
      <c r="I149" s="85"/>
    </row>
    <row r="150" spans="2:9" s="86" customFormat="1" x14ac:dyDescent="0.25">
      <c r="B150" s="282"/>
      <c r="C150" s="282"/>
      <c r="D150" s="158"/>
      <c r="E150" s="132"/>
      <c r="F150" s="85"/>
      <c r="G150" s="2"/>
      <c r="H150" s="2"/>
      <c r="I150" s="85"/>
    </row>
    <row r="151" spans="2:9" s="86" customFormat="1" x14ac:dyDescent="0.25">
      <c r="B151" s="282"/>
      <c r="C151" s="282"/>
      <c r="D151" s="158"/>
      <c r="E151" s="132"/>
      <c r="F151" s="85"/>
      <c r="G151" s="2"/>
      <c r="H151" s="2"/>
      <c r="I151" s="85"/>
    </row>
    <row r="152" spans="2:9" s="86" customFormat="1" x14ac:dyDescent="0.25">
      <c r="B152" s="282"/>
      <c r="C152" s="282"/>
      <c r="D152" s="158"/>
      <c r="E152" s="132"/>
      <c r="F152" s="85"/>
      <c r="G152" s="2"/>
      <c r="H152" s="2"/>
      <c r="I152" s="85"/>
    </row>
    <row r="153" spans="2:9" s="86" customFormat="1" x14ac:dyDescent="0.25">
      <c r="B153" s="282"/>
      <c r="C153" s="282"/>
      <c r="D153" s="158"/>
      <c r="E153" s="132"/>
      <c r="F153" s="85"/>
      <c r="G153" s="85"/>
      <c r="H153" s="85"/>
      <c r="I153" s="85"/>
    </row>
    <row r="154" spans="2:9" s="86" customFormat="1" x14ac:dyDescent="0.25">
      <c r="B154" s="282"/>
      <c r="C154" s="282"/>
      <c r="D154" s="158"/>
      <c r="E154" s="132"/>
      <c r="F154" s="85"/>
      <c r="G154" s="85"/>
      <c r="H154" s="85"/>
      <c r="I154" s="85"/>
    </row>
    <row r="155" spans="2:9" s="86" customFormat="1" x14ac:dyDescent="0.25">
      <c r="B155" s="282"/>
      <c r="C155" s="282"/>
      <c r="D155" s="158"/>
      <c r="E155" s="132"/>
      <c r="F155" s="85"/>
      <c r="G155" s="85"/>
      <c r="H155" s="85"/>
      <c r="I155" s="85"/>
    </row>
    <row r="156" spans="2:9" s="86" customFormat="1" x14ac:dyDescent="0.25">
      <c r="B156" s="282"/>
      <c r="C156" s="282"/>
      <c r="D156" s="158"/>
      <c r="E156" s="132"/>
      <c r="F156" s="85"/>
      <c r="G156" s="85"/>
      <c r="H156" s="85"/>
      <c r="I156" s="85"/>
    </row>
    <row r="157" spans="2:9" s="86" customFormat="1" x14ac:dyDescent="0.25">
      <c r="B157" s="282"/>
      <c r="C157" s="282"/>
      <c r="D157" s="158"/>
      <c r="E157" s="132"/>
      <c r="F157" s="85"/>
      <c r="G157" s="85"/>
      <c r="H157" s="85"/>
      <c r="I157" s="85"/>
    </row>
    <row r="158" spans="2:9" s="86" customFormat="1" x14ac:dyDescent="0.25">
      <c r="B158" s="282"/>
      <c r="C158" s="282"/>
      <c r="D158" s="158"/>
      <c r="E158" s="132"/>
      <c r="F158" s="85"/>
      <c r="G158" s="85"/>
      <c r="H158" s="85"/>
      <c r="I158" s="85"/>
    </row>
    <row r="159" spans="2:9" s="86" customFormat="1" x14ac:dyDescent="0.25">
      <c r="B159" s="282"/>
      <c r="C159" s="282"/>
      <c r="D159" s="158"/>
      <c r="E159" s="132"/>
      <c r="F159" s="85"/>
      <c r="G159" s="85"/>
      <c r="H159" s="85"/>
      <c r="I159" s="85"/>
    </row>
    <row r="160" spans="2:9" s="86" customFormat="1" x14ac:dyDescent="0.25">
      <c r="B160" s="282"/>
      <c r="C160" s="282"/>
      <c r="D160" s="158"/>
      <c r="E160" s="132"/>
      <c r="F160" s="85"/>
      <c r="G160" s="85"/>
      <c r="H160" s="85"/>
      <c r="I160" s="85"/>
    </row>
    <row r="161" spans="2:9" s="86" customFormat="1" x14ac:dyDescent="0.25">
      <c r="B161" s="282"/>
      <c r="C161" s="282"/>
      <c r="D161" s="158"/>
      <c r="E161" s="132"/>
      <c r="F161" s="85"/>
      <c r="G161" s="85"/>
      <c r="H161" s="85"/>
      <c r="I161" s="85"/>
    </row>
    <row r="162" spans="2:9" s="86" customFormat="1" x14ac:dyDescent="0.25">
      <c r="B162" s="282"/>
      <c r="C162" s="282"/>
      <c r="D162" s="158"/>
      <c r="E162" s="132"/>
      <c r="F162" s="85"/>
      <c r="G162" s="85"/>
      <c r="H162" s="85"/>
      <c r="I162" s="85"/>
    </row>
    <row r="163" spans="2:9" s="86" customFormat="1" x14ac:dyDescent="0.25">
      <c r="B163" s="282"/>
      <c r="C163" s="282"/>
      <c r="D163" s="158"/>
      <c r="E163" s="132"/>
      <c r="F163" s="85"/>
      <c r="G163" s="85"/>
      <c r="H163" s="85"/>
      <c r="I163" s="85"/>
    </row>
    <row r="164" spans="2:9" s="86" customFormat="1" x14ac:dyDescent="0.25">
      <c r="B164" s="282"/>
      <c r="C164" s="282"/>
      <c r="D164" s="158"/>
      <c r="E164" s="132"/>
      <c r="F164" s="85"/>
      <c r="G164" s="85"/>
      <c r="H164" s="85"/>
      <c r="I164" s="85"/>
    </row>
    <row r="165" spans="2:9" s="86" customFormat="1" x14ac:dyDescent="0.25">
      <c r="B165" s="282"/>
      <c r="C165" s="282"/>
      <c r="D165" s="158"/>
      <c r="E165" s="132"/>
      <c r="F165" s="85"/>
      <c r="G165" s="85"/>
      <c r="H165" s="85"/>
      <c r="I165" s="85"/>
    </row>
    <row r="166" spans="2:9" s="86" customFormat="1" x14ac:dyDescent="0.25">
      <c r="B166" s="282"/>
      <c r="C166" s="282"/>
      <c r="D166" s="158"/>
      <c r="E166" s="132"/>
      <c r="F166" s="85"/>
      <c r="G166" s="85"/>
      <c r="H166" s="85"/>
      <c r="I166" s="85"/>
    </row>
    <row r="167" spans="2:9" s="86" customFormat="1" x14ac:dyDescent="0.25">
      <c r="B167" s="282"/>
      <c r="C167" s="282"/>
      <c r="D167" s="158"/>
      <c r="E167" s="132"/>
      <c r="F167" s="85"/>
      <c r="G167" s="85"/>
      <c r="H167" s="85"/>
      <c r="I167" s="85"/>
    </row>
    <row r="168" spans="2:9" s="86" customFormat="1" x14ac:dyDescent="0.25">
      <c r="B168" s="282"/>
      <c r="C168" s="282"/>
      <c r="D168" s="158"/>
      <c r="E168" s="132"/>
      <c r="F168" s="85"/>
      <c r="G168" s="85"/>
      <c r="H168" s="85"/>
      <c r="I168" s="85"/>
    </row>
    <row r="169" spans="2:9" s="86" customFormat="1" x14ac:dyDescent="0.25">
      <c r="B169" s="282"/>
      <c r="C169" s="282"/>
      <c r="D169" s="158"/>
      <c r="E169" s="132"/>
      <c r="F169" s="85"/>
      <c r="G169" s="85"/>
      <c r="H169" s="85"/>
      <c r="I169" s="85"/>
    </row>
    <row r="170" spans="2:9" s="86" customFormat="1" x14ac:dyDescent="0.25">
      <c r="B170" s="282"/>
      <c r="C170" s="282"/>
      <c r="D170" s="158"/>
      <c r="E170" s="132"/>
      <c r="F170" s="85"/>
      <c r="G170" s="85"/>
      <c r="H170" s="85"/>
      <c r="I170" s="85"/>
    </row>
    <row r="171" spans="2:9" s="86" customFormat="1" x14ac:dyDescent="0.25">
      <c r="B171" s="282"/>
      <c r="C171" s="282"/>
      <c r="D171" s="158"/>
      <c r="E171" s="132"/>
      <c r="F171" s="85"/>
      <c r="G171" s="85"/>
      <c r="H171" s="85"/>
      <c r="I171" s="85"/>
    </row>
    <row r="172" spans="2:9" s="86" customFormat="1" x14ac:dyDescent="0.25">
      <c r="B172" s="282"/>
      <c r="C172" s="282"/>
      <c r="D172" s="158"/>
      <c r="E172" s="132"/>
      <c r="F172" s="85"/>
      <c r="G172" s="85"/>
      <c r="H172" s="85"/>
      <c r="I172" s="85"/>
    </row>
    <row r="173" spans="2:9" s="86" customFormat="1" x14ac:dyDescent="0.25">
      <c r="B173" s="282"/>
      <c r="C173" s="282"/>
      <c r="D173" s="158"/>
      <c r="E173" s="132"/>
      <c r="F173" s="85"/>
      <c r="G173" s="85"/>
      <c r="H173" s="85"/>
      <c r="I173" s="85"/>
    </row>
    <row r="174" spans="2:9" s="86" customFormat="1" x14ac:dyDescent="0.25">
      <c r="B174" s="282"/>
      <c r="C174" s="282"/>
      <c r="D174" s="158"/>
      <c r="E174" s="132"/>
      <c r="F174" s="85"/>
      <c r="G174" s="85"/>
      <c r="H174" s="85"/>
      <c r="I174" s="85"/>
    </row>
    <row r="175" spans="2:9" s="86" customFormat="1" x14ac:dyDescent="0.25">
      <c r="B175" s="282"/>
      <c r="C175" s="282"/>
      <c r="D175" s="158"/>
      <c r="E175" s="132"/>
      <c r="F175" s="85"/>
      <c r="G175" s="85"/>
      <c r="H175" s="85"/>
      <c r="I175" s="85"/>
    </row>
    <row r="176" spans="2:9" s="86" customFormat="1" x14ac:dyDescent="0.25">
      <c r="B176" s="282"/>
      <c r="C176" s="282"/>
      <c r="D176" s="158"/>
      <c r="E176" s="132"/>
      <c r="F176" s="85"/>
      <c r="G176" s="85"/>
      <c r="H176" s="85"/>
      <c r="I176" s="85"/>
    </row>
    <row r="177" spans="2:9" s="86" customFormat="1" x14ac:dyDescent="0.25">
      <c r="B177" s="282"/>
      <c r="C177" s="282"/>
      <c r="D177" s="158"/>
      <c r="E177" s="132"/>
      <c r="F177" s="85"/>
      <c r="G177" s="85"/>
      <c r="H177" s="85"/>
      <c r="I177" s="85"/>
    </row>
    <row r="178" spans="2:9" s="86" customFormat="1" x14ac:dyDescent="0.25">
      <c r="B178" s="282"/>
      <c r="C178" s="282"/>
      <c r="D178" s="158"/>
      <c r="E178" s="132"/>
      <c r="F178" s="85"/>
      <c r="G178" s="85"/>
      <c r="H178" s="85"/>
      <c r="I178" s="85"/>
    </row>
    <row r="179" spans="2:9" s="86" customFormat="1" x14ac:dyDescent="0.25">
      <c r="B179" s="282"/>
      <c r="C179" s="282"/>
      <c r="D179" s="158"/>
      <c r="E179" s="132"/>
      <c r="F179" s="85"/>
      <c r="G179" s="85"/>
      <c r="H179" s="85"/>
      <c r="I179" s="85"/>
    </row>
    <row r="180" spans="2:9" s="86" customFormat="1" x14ac:dyDescent="0.25">
      <c r="B180" s="282"/>
      <c r="C180" s="282"/>
      <c r="D180" s="158"/>
      <c r="E180" s="132"/>
      <c r="F180" s="85"/>
      <c r="G180" s="85"/>
      <c r="H180" s="85"/>
      <c r="I180" s="85"/>
    </row>
    <row r="181" spans="2:9" s="86" customFormat="1" x14ac:dyDescent="0.25">
      <c r="B181" s="282"/>
      <c r="C181" s="282"/>
      <c r="D181" s="158"/>
      <c r="E181" s="132"/>
      <c r="F181" s="85"/>
      <c r="G181" s="85"/>
      <c r="H181" s="85"/>
      <c r="I181" s="85"/>
    </row>
    <row r="182" spans="2:9" s="86" customFormat="1" x14ac:dyDescent="0.25">
      <c r="B182" s="282"/>
      <c r="C182" s="282"/>
      <c r="D182" s="158"/>
      <c r="E182" s="132"/>
      <c r="F182" s="85"/>
      <c r="G182" s="85"/>
      <c r="H182" s="85"/>
      <c r="I182" s="85"/>
    </row>
    <row r="183" spans="2:9" s="86" customFormat="1" x14ac:dyDescent="0.25">
      <c r="B183" s="282"/>
      <c r="C183" s="282"/>
      <c r="D183" s="158"/>
      <c r="E183" s="132"/>
      <c r="F183" s="85"/>
      <c r="G183" s="85"/>
      <c r="H183" s="85"/>
      <c r="I183" s="85"/>
    </row>
    <row r="184" spans="2:9" s="86" customFormat="1" x14ac:dyDescent="0.25">
      <c r="B184" s="282"/>
      <c r="C184" s="282"/>
      <c r="D184" s="158"/>
      <c r="E184" s="132"/>
      <c r="F184" s="85"/>
      <c r="G184" s="85"/>
      <c r="H184" s="85"/>
      <c r="I184" s="85"/>
    </row>
    <row r="185" spans="2:9" s="86" customFormat="1" x14ac:dyDescent="0.25">
      <c r="B185" s="282"/>
      <c r="C185" s="282"/>
      <c r="D185" s="158"/>
      <c r="E185" s="132"/>
      <c r="F185" s="85"/>
      <c r="G185" s="85"/>
      <c r="H185" s="85"/>
      <c r="I185" s="85"/>
    </row>
    <row r="186" spans="2:9" s="86" customFormat="1" x14ac:dyDescent="0.25">
      <c r="B186" s="282"/>
      <c r="C186" s="282"/>
      <c r="D186" s="158"/>
      <c r="E186" s="132"/>
      <c r="F186" s="85"/>
      <c r="G186" s="85"/>
      <c r="H186" s="85"/>
      <c r="I186" s="85"/>
    </row>
    <row r="187" spans="2:9" s="86" customFormat="1" x14ac:dyDescent="0.25">
      <c r="B187" s="282"/>
      <c r="C187" s="282"/>
      <c r="D187" s="158"/>
      <c r="E187" s="132"/>
      <c r="F187" s="85"/>
      <c r="G187" s="85"/>
      <c r="H187" s="85"/>
      <c r="I187" s="85"/>
    </row>
    <row r="188" spans="2:9" s="86" customFormat="1" x14ac:dyDescent="0.25">
      <c r="B188" s="282"/>
      <c r="C188" s="282"/>
      <c r="D188" s="158"/>
      <c r="E188" s="132"/>
      <c r="F188" s="85"/>
      <c r="G188" s="85"/>
      <c r="H188" s="85"/>
      <c r="I188" s="85"/>
    </row>
    <row r="189" spans="2:9" s="86" customFormat="1" x14ac:dyDescent="0.25">
      <c r="B189" s="282"/>
      <c r="C189" s="282"/>
      <c r="D189" s="158"/>
      <c r="E189" s="132"/>
      <c r="F189" s="85"/>
      <c r="G189" s="85"/>
      <c r="H189" s="85"/>
      <c r="I189" s="85"/>
    </row>
    <row r="190" spans="2:9" s="86" customFormat="1" x14ac:dyDescent="0.25">
      <c r="B190" s="282"/>
      <c r="C190" s="282"/>
      <c r="D190" s="158"/>
      <c r="E190" s="132"/>
      <c r="F190" s="85"/>
      <c r="G190" s="85"/>
      <c r="H190" s="85"/>
      <c r="I190" s="85"/>
    </row>
    <row r="191" spans="2:9" s="86" customFormat="1" x14ac:dyDescent="0.25">
      <c r="B191" s="282"/>
      <c r="C191" s="282"/>
      <c r="D191" s="158"/>
      <c r="E191" s="132"/>
      <c r="F191" s="85"/>
      <c r="G191" s="85"/>
      <c r="H191" s="85"/>
      <c r="I191" s="85"/>
    </row>
    <row r="192" spans="2:9" s="86" customFormat="1" x14ac:dyDescent="0.25">
      <c r="B192" s="282"/>
      <c r="C192" s="282"/>
      <c r="D192" s="158"/>
      <c r="E192" s="132"/>
      <c r="F192" s="85"/>
      <c r="G192" s="85"/>
      <c r="H192" s="85"/>
      <c r="I192" s="85"/>
    </row>
    <row r="193" spans="2:9" s="86" customFormat="1" x14ac:dyDescent="0.25">
      <c r="B193" s="282"/>
      <c r="C193" s="282"/>
      <c r="D193" s="158"/>
      <c r="E193" s="132"/>
      <c r="F193" s="85"/>
      <c r="G193" s="85"/>
      <c r="H193" s="85"/>
      <c r="I193" s="85"/>
    </row>
    <row r="194" spans="2:9" s="86" customFormat="1" x14ac:dyDescent="0.25">
      <c r="B194" s="282"/>
      <c r="C194" s="282"/>
      <c r="D194" s="158"/>
      <c r="E194" s="132"/>
      <c r="F194" s="85"/>
      <c r="G194" s="85"/>
      <c r="H194" s="85"/>
      <c r="I194" s="85"/>
    </row>
    <row r="195" spans="2:9" s="86" customFormat="1" x14ac:dyDescent="0.25">
      <c r="B195" s="282"/>
      <c r="C195" s="282"/>
      <c r="D195" s="158"/>
      <c r="E195" s="132"/>
      <c r="F195" s="85"/>
      <c r="G195" s="85"/>
      <c r="H195" s="85"/>
      <c r="I195" s="85"/>
    </row>
    <row r="196" spans="2:9" s="86" customFormat="1" x14ac:dyDescent="0.25">
      <c r="B196" s="282"/>
      <c r="C196" s="282"/>
      <c r="D196" s="158"/>
      <c r="E196" s="132"/>
      <c r="F196" s="85"/>
      <c r="G196" s="85"/>
      <c r="H196" s="85"/>
      <c r="I196" s="85"/>
    </row>
    <row r="197" spans="2:9" s="86" customFormat="1" x14ac:dyDescent="0.25">
      <c r="B197" s="282"/>
      <c r="C197" s="282"/>
      <c r="D197" s="158"/>
      <c r="E197" s="132"/>
      <c r="F197" s="85"/>
      <c r="G197" s="85"/>
      <c r="H197" s="85"/>
      <c r="I197" s="85"/>
    </row>
    <row r="198" spans="2:9" s="86" customFormat="1" x14ac:dyDescent="0.25">
      <c r="B198" s="282"/>
      <c r="C198" s="282"/>
      <c r="D198" s="158"/>
      <c r="E198" s="132"/>
      <c r="F198" s="85"/>
      <c r="G198" s="85"/>
      <c r="H198" s="85"/>
      <c r="I198" s="85"/>
    </row>
    <row r="199" spans="2:9" s="86" customFormat="1" x14ac:dyDescent="0.25">
      <c r="B199" s="282"/>
      <c r="C199" s="282"/>
      <c r="D199" s="158"/>
      <c r="E199" s="132"/>
      <c r="F199" s="85"/>
      <c r="G199" s="85"/>
      <c r="H199" s="85"/>
      <c r="I199" s="85"/>
    </row>
    <row r="200" spans="2:9" s="86" customFormat="1" x14ac:dyDescent="0.25">
      <c r="B200" s="282"/>
      <c r="C200" s="282"/>
      <c r="D200" s="158"/>
      <c r="E200" s="132"/>
      <c r="F200" s="85"/>
      <c r="G200" s="85"/>
      <c r="H200" s="85"/>
      <c r="I200" s="85"/>
    </row>
    <row r="201" spans="2:9" s="86" customFormat="1" x14ac:dyDescent="0.25">
      <c r="B201" s="282"/>
      <c r="C201" s="282"/>
      <c r="D201" s="158"/>
      <c r="E201" s="132"/>
      <c r="F201" s="85"/>
      <c r="G201" s="85"/>
      <c r="H201" s="85"/>
      <c r="I201" s="85"/>
    </row>
    <row r="202" spans="2:9" s="86" customFormat="1" x14ac:dyDescent="0.25">
      <c r="B202" s="282"/>
      <c r="C202" s="282"/>
      <c r="D202" s="158"/>
      <c r="E202" s="132"/>
      <c r="F202" s="85"/>
      <c r="G202" s="85"/>
      <c r="H202" s="85"/>
      <c r="I202" s="85"/>
    </row>
    <row r="203" spans="2:9" s="86" customFormat="1" x14ac:dyDescent="0.25">
      <c r="B203" s="282"/>
      <c r="C203" s="282"/>
      <c r="D203" s="158"/>
      <c r="E203" s="132"/>
      <c r="F203" s="85"/>
      <c r="G203" s="85"/>
      <c r="H203" s="85"/>
      <c r="I203" s="85"/>
    </row>
    <row r="204" spans="2:9" s="86" customFormat="1" x14ac:dyDescent="0.25">
      <c r="B204" s="282"/>
      <c r="C204" s="282"/>
      <c r="D204" s="158"/>
      <c r="E204" s="132"/>
      <c r="F204" s="85"/>
      <c r="G204" s="85"/>
      <c r="H204" s="85"/>
      <c r="I204" s="85"/>
    </row>
    <row r="205" spans="2:9" s="86" customFormat="1" x14ac:dyDescent="0.25">
      <c r="B205" s="282"/>
      <c r="C205" s="282"/>
      <c r="D205" s="158"/>
      <c r="E205" s="132"/>
      <c r="F205" s="85"/>
      <c r="G205" s="85"/>
      <c r="H205" s="85"/>
      <c r="I205" s="85"/>
    </row>
    <row r="206" spans="2:9" s="86" customFormat="1" x14ac:dyDescent="0.25">
      <c r="B206" s="282"/>
      <c r="C206" s="282"/>
      <c r="D206" s="158"/>
      <c r="E206" s="132"/>
      <c r="F206" s="85"/>
      <c r="G206" s="85"/>
      <c r="H206" s="85"/>
      <c r="I206" s="85"/>
    </row>
    <row r="207" spans="2:9" s="86" customFormat="1" x14ac:dyDescent="0.25">
      <c r="B207" s="282"/>
      <c r="C207" s="282"/>
      <c r="D207" s="158"/>
      <c r="E207" s="132"/>
      <c r="F207" s="85"/>
      <c r="G207" s="85"/>
      <c r="H207" s="85"/>
      <c r="I207" s="85"/>
    </row>
    <row r="208" spans="2:9" s="86" customFormat="1" x14ac:dyDescent="0.25">
      <c r="B208" s="282"/>
      <c r="C208" s="282"/>
      <c r="D208" s="158"/>
      <c r="E208" s="132"/>
      <c r="F208" s="85"/>
      <c r="G208" s="85"/>
      <c r="H208" s="85"/>
      <c r="I208" s="85"/>
    </row>
    <row r="209" spans="2:9" s="86" customFormat="1" x14ac:dyDescent="0.25">
      <c r="B209" s="282"/>
      <c r="C209" s="282"/>
      <c r="D209" s="158"/>
      <c r="E209" s="132"/>
      <c r="F209" s="85"/>
      <c r="G209" s="85"/>
      <c r="H209" s="85"/>
      <c r="I209" s="85"/>
    </row>
    <row r="210" spans="2:9" s="86" customFormat="1" x14ac:dyDescent="0.25">
      <c r="B210" s="282"/>
      <c r="C210" s="282"/>
      <c r="D210" s="158"/>
      <c r="E210" s="132"/>
      <c r="F210" s="85"/>
      <c r="G210" s="85"/>
      <c r="H210" s="85"/>
      <c r="I210" s="85"/>
    </row>
    <row r="211" spans="2:9" s="86" customFormat="1" x14ac:dyDescent="0.25">
      <c r="B211" s="282"/>
      <c r="C211" s="282"/>
      <c r="D211" s="158"/>
      <c r="E211" s="132"/>
      <c r="F211" s="85"/>
      <c r="G211" s="85"/>
      <c r="H211" s="85"/>
      <c r="I211" s="85"/>
    </row>
    <row r="212" spans="2:9" s="86" customFormat="1" x14ac:dyDescent="0.25">
      <c r="B212" s="282"/>
      <c r="C212" s="282"/>
      <c r="D212" s="158"/>
      <c r="E212" s="132"/>
      <c r="F212" s="85"/>
      <c r="G212" s="85"/>
      <c r="H212" s="85"/>
      <c r="I212" s="85"/>
    </row>
    <row r="213" spans="2:9" s="86" customFormat="1" x14ac:dyDescent="0.25">
      <c r="B213" s="282"/>
      <c r="C213" s="282"/>
      <c r="D213" s="158"/>
      <c r="E213" s="132"/>
      <c r="F213" s="85"/>
      <c r="G213" s="85"/>
      <c r="H213" s="85"/>
      <c r="I213" s="85"/>
    </row>
    <row r="214" spans="2:9" s="86" customFormat="1" x14ac:dyDescent="0.25">
      <c r="B214" s="282"/>
      <c r="C214" s="282"/>
      <c r="D214" s="158"/>
      <c r="E214" s="132"/>
      <c r="F214" s="85"/>
      <c r="G214" s="85"/>
      <c r="H214" s="85"/>
      <c r="I214" s="85"/>
    </row>
    <row r="215" spans="2:9" s="86" customFormat="1" x14ac:dyDescent="0.25">
      <c r="B215" s="282"/>
      <c r="C215" s="282"/>
      <c r="D215" s="158"/>
      <c r="E215" s="132"/>
      <c r="F215" s="85"/>
      <c r="G215" s="85"/>
      <c r="H215" s="85"/>
      <c r="I215" s="85"/>
    </row>
    <row r="216" spans="2:9" s="86" customFormat="1" x14ac:dyDescent="0.25">
      <c r="B216" s="282"/>
      <c r="C216" s="282"/>
      <c r="D216" s="158"/>
      <c r="E216" s="132"/>
      <c r="F216" s="85"/>
      <c r="G216" s="85"/>
      <c r="H216" s="85"/>
      <c r="I216" s="85"/>
    </row>
    <row r="217" spans="2:9" s="86" customFormat="1" x14ac:dyDescent="0.25">
      <c r="B217" s="282"/>
      <c r="C217" s="282"/>
      <c r="D217" s="158"/>
      <c r="E217" s="132"/>
      <c r="F217" s="85"/>
      <c r="G217" s="85"/>
      <c r="H217" s="85"/>
      <c r="I217" s="85"/>
    </row>
    <row r="218" spans="2:9" s="86" customFormat="1" x14ac:dyDescent="0.25">
      <c r="B218" s="282"/>
      <c r="C218" s="282"/>
      <c r="D218" s="158"/>
      <c r="E218" s="132"/>
      <c r="F218" s="85"/>
      <c r="G218" s="85"/>
      <c r="H218" s="85"/>
      <c r="I218" s="85"/>
    </row>
    <row r="219" spans="2:9" s="86" customFormat="1" x14ac:dyDescent="0.25">
      <c r="B219" s="282"/>
      <c r="C219" s="282"/>
      <c r="D219" s="158"/>
      <c r="E219" s="132"/>
      <c r="F219" s="85"/>
      <c r="G219" s="85"/>
      <c r="H219" s="85"/>
      <c r="I219" s="85"/>
    </row>
    <row r="220" spans="2:9" s="86" customFormat="1" x14ac:dyDescent="0.25">
      <c r="B220" s="282"/>
      <c r="C220" s="282"/>
      <c r="D220" s="158"/>
      <c r="E220" s="132"/>
      <c r="F220" s="85"/>
      <c r="G220" s="85"/>
      <c r="H220" s="85"/>
      <c r="I220" s="85"/>
    </row>
    <row r="221" spans="2:9" s="86" customFormat="1" x14ac:dyDescent="0.25">
      <c r="B221" s="282"/>
      <c r="C221" s="282"/>
      <c r="D221" s="158"/>
      <c r="E221" s="132"/>
      <c r="F221" s="85"/>
      <c r="G221" s="85"/>
      <c r="H221" s="85"/>
      <c r="I221" s="85"/>
    </row>
    <row r="222" spans="2:9" s="86" customFormat="1" x14ac:dyDescent="0.25">
      <c r="B222" s="282"/>
      <c r="C222" s="282"/>
      <c r="D222" s="158"/>
      <c r="E222" s="132"/>
      <c r="F222" s="85"/>
      <c r="G222" s="85"/>
      <c r="H222" s="85"/>
      <c r="I222" s="85"/>
    </row>
    <row r="223" spans="2:9" s="86" customFormat="1" x14ac:dyDescent="0.25">
      <c r="B223" s="282"/>
      <c r="C223" s="282"/>
      <c r="D223" s="158"/>
      <c r="E223" s="132"/>
      <c r="F223" s="85"/>
      <c r="G223" s="85"/>
      <c r="H223" s="85"/>
      <c r="I223" s="85"/>
    </row>
    <row r="224" spans="2:9" s="86" customFormat="1" x14ac:dyDescent="0.25">
      <c r="B224" s="282"/>
      <c r="C224" s="282"/>
      <c r="D224" s="158"/>
      <c r="E224" s="132"/>
      <c r="F224" s="85"/>
      <c r="G224" s="85"/>
      <c r="H224" s="85"/>
      <c r="I224" s="85"/>
    </row>
    <row r="225" spans="2:9" s="86" customFormat="1" x14ac:dyDescent="0.25">
      <c r="B225" s="282"/>
      <c r="C225" s="282"/>
      <c r="D225" s="158"/>
      <c r="E225" s="132"/>
      <c r="F225" s="85"/>
      <c r="G225" s="85"/>
      <c r="H225" s="85"/>
      <c r="I225" s="85"/>
    </row>
    <row r="226" spans="2:9" s="86" customFormat="1" x14ac:dyDescent="0.25">
      <c r="B226" s="282"/>
      <c r="C226" s="282"/>
      <c r="D226" s="158"/>
      <c r="E226" s="132"/>
      <c r="F226" s="85"/>
      <c r="G226" s="85"/>
      <c r="H226" s="85"/>
      <c r="I226" s="85"/>
    </row>
    <row r="227" spans="2:9" s="86" customFormat="1" x14ac:dyDescent="0.25">
      <c r="B227" s="282"/>
      <c r="C227" s="282"/>
      <c r="D227" s="158"/>
      <c r="E227" s="132"/>
      <c r="F227" s="85"/>
      <c r="G227" s="85"/>
      <c r="H227" s="85"/>
      <c r="I227" s="85"/>
    </row>
    <row r="228" spans="2:9" s="86" customFormat="1" x14ac:dyDescent="0.25">
      <c r="B228" s="282"/>
      <c r="C228" s="282"/>
      <c r="D228" s="158"/>
      <c r="E228" s="132"/>
      <c r="F228" s="85"/>
      <c r="G228" s="85"/>
      <c r="H228" s="85"/>
      <c r="I228" s="85"/>
    </row>
    <row r="229" spans="2:9" s="86" customFormat="1" x14ac:dyDescent="0.25">
      <c r="B229" s="282"/>
      <c r="C229" s="282"/>
      <c r="D229" s="158"/>
      <c r="E229" s="132"/>
      <c r="F229" s="85"/>
      <c r="G229" s="85"/>
      <c r="H229" s="85"/>
      <c r="I229" s="85"/>
    </row>
    <row r="230" spans="2:9" s="86" customFormat="1" x14ac:dyDescent="0.25">
      <c r="B230" s="282"/>
      <c r="C230" s="282"/>
      <c r="D230" s="158"/>
      <c r="E230" s="132"/>
      <c r="F230" s="85"/>
      <c r="G230" s="85"/>
      <c r="H230" s="85"/>
      <c r="I230" s="85"/>
    </row>
    <row r="231" spans="2:9" s="86" customFormat="1" x14ac:dyDescent="0.25">
      <c r="B231" s="282"/>
      <c r="C231" s="282"/>
      <c r="D231" s="158"/>
      <c r="E231" s="132"/>
      <c r="F231" s="85"/>
      <c r="G231" s="85"/>
      <c r="H231" s="85"/>
      <c r="I231" s="85"/>
    </row>
    <row r="232" spans="2:9" s="86" customFormat="1" x14ac:dyDescent="0.25">
      <c r="B232" s="282"/>
      <c r="C232" s="282"/>
      <c r="D232" s="158"/>
      <c r="E232" s="132"/>
      <c r="F232" s="85"/>
      <c r="G232" s="85"/>
      <c r="H232" s="85"/>
      <c r="I232" s="85"/>
    </row>
    <row r="233" spans="2:9" s="86" customFormat="1" x14ac:dyDescent="0.25">
      <c r="B233" s="282"/>
      <c r="C233" s="282"/>
      <c r="D233" s="158"/>
      <c r="E233" s="132"/>
      <c r="F233" s="85"/>
      <c r="G233" s="85"/>
      <c r="H233" s="85"/>
      <c r="I233" s="85"/>
    </row>
    <row r="234" spans="2:9" s="86" customFormat="1" x14ac:dyDescent="0.25">
      <c r="B234" s="282"/>
      <c r="C234" s="282"/>
      <c r="D234" s="158"/>
      <c r="E234" s="132"/>
      <c r="F234" s="85"/>
      <c r="G234" s="85"/>
      <c r="H234" s="85"/>
      <c r="I234" s="85"/>
    </row>
    <row r="235" spans="2:9" s="86" customFormat="1" x14ac:dyDescent="0.25">
      <c r="B235" s="282"/>
      <c r="C235" s="282"/>
      <c r="D235" s="158"/>
      <c r="E235" s="132"/>
      <c r="F235" s="85"/>
      <c r="G235" s="85"/>
      <c r="H235" s="85"/>
      <c r="I235" s="85"/>
    </row>
    <row r="236" spans="2:9" s="86" customFormat="1" x14ac:dyDescent="0.25">
      <c r="B236" s="282"/>
      <c r="C236" s="282"/>
      <c r="D236" s="158"/>
      <c r="E236" s="132"/>
      <c r="F236" s="85"/>
      <c r="G236" s="85"/>
      <c r="H236" s="85"/>
      <c r="I236" s="85"/>
    </row>
    <row r="237" spans="2:9" s="86" customFormat="1" x14ac:dyDescent="0.25">
      <c r="B237" s="282"/>
      <c r="C237" s="282"/>
      <c r="D237" s="158"/>
      <c r="E237" s="132"/>
      <c r="F237" s="85"/>
      <c r="G237" s="85"/>
      <c r="H237" s="85"/>
      <c r="I237" s="85"/>
    </row>
    <row r="238" spans="2:9" s="86" customFormat="1" x14ac:dyDescent="0.25">
      <c r="B238" s="282"/>
      <c r="C238" s="282"/>
      <c r="D238" s="158"/>
      <c r="E238" s="132"/>
      <c r="F238" s="85"/>
      <c r="G238" s="85"/>
      <c r="H238" s="85"/>
      <c r="I238" s="85"/>
    </row>
    <row r="239" spans="2:9" s="86" customFormat="1" x14ac:dyDescent="0.25">
      <c r="B239" s="282"/>
      <c r="C239" s="282"/>
      <c r="D239" s="158"/>
      <c r="E239" s="132"/>
      <c r="F239" s="85"/>
      <c r="G239" s="85"/>
      <c r="H239" s="85"/>
      <c r="I239" s="85"/>
    </row>
    <row r="240" spans="2:9" s="86" customFormat="1" x14ac:dyDescent="0.25">
      <c r="B240" s="282"/>
      <c r="C240" s="282"/>
      <c r="D240" s="158"/>
      <c r="E240" s="132"/>
      <c r="F240" s="85"/>
      <c r="G240" s="85"/>
      <c r="H240" s="85"/>
      <c r="I240" s="85"/>
    </row>
    <row r="241" spans="2:9" s="86" customFormat="1" x14ac:dyDescent="0.25">
      <c r="B241" s="282"/>
      <c r="C241" s="282"/>
      <c r="D241" s="158"/>
      <c r="E241" s="132"/>
      <c r="F241" s="85"/>
      <c r="G241" s="85"/>
      <c r="H241" s="85"/>
      <c r="I241" s="85"/>
    </row>
    <row r="242" spans="2:9" s="86" customFormat="1" x14ac:dyDescent="0.25">
      <c r="B242" s="282"/>
      <c r="C242" s="282"/>
      <c r="D242" s="158"/>
      <c r="E242" s="132"/>
      <c r="F242" s="85"/>
      <c r="G242" s="85"/>
      <c r="H242" s="85"/>
      <c r="I242" s="85"/>
    </row>
    <row r="243" spans="2:9" s="86" customFormat="1" x14ac:dyDescent="0.25">
      <c r="B243" s="282"/>
      <c r="C243" s="282"/>
      <c r="D243" s="158"/>
      <c r="E243" s="132"/>
      <c r="F243" s="85"/>
      <c r="G243" s="85"/>
      <c r="H243" s="85"/>
      <c r="I243" s="85"/>
    </row>
    <row r="244" spans="2:9" s="86" customFormat="1" x14ac:dyDescent="0.25">
      <c r="B244" s="282"/>
      <c r="C244" s="282"/>
      <c r="D244" s="158"/>
      <c r="E244" s="132"/>
      <c r="F244" s="85"/>
      <c r="G244" s="85"/>
      <c r="H244" s="85"/>
      <c r="I244" s="85"/>
    </row>
    <row r="245" spans="2:9" s="86" customFormat="1" x14ac:dyDescent="0.25">
      <c r="B245" s="282"/>
      <c r="C245" s="282"/>
      <c r="D245" s="158"/>
      <c r="E245" s="132"/>
      <c r="F245" s="85"/>
      <c r="G245" s="85"/>
      <c r="H245" s="85"/>
      <c r="I245" s="85"/>
    </row>
    <row r="246" spans="2:9" s="86" customFormat="1" x14ac:dyDescent="0.25">
      <c r="B246" s="282"/>
      <c r="C246" s="282"/>
      <c r="D246" s="158"/>
      <c r="E246" s="132"/>
      <c r="F246" s="85"/>
      <c r="G246" s="85"/>
      <c r="H246" s="85"/>
      <c r="I246" s="85"/>
    </row>
    <row r="247" spans="2:9" s="86" customFormat="1" x14ac:dyDescent="0.25">
      <c r="B247" s="282"/>
      <c r="C247" s="282"/>
      <c r="D247" s="158"/>
      <c r="E247" s="132"/>
      <c r="F247" s="85"/>
      <c r="G247" s="85"/>
      <c r="H247" s="85"/>
      <c r="I247" s="85"/>
    </row>
    <row r="248" spans="2:9" s="86" customFormat="1" x14ac:dyDescent="0.25">
      <c r="B248" s="282"/>
      <c r="C248" s="282"/>
      <c r="D248" s="158"/>
      <c r="E248" s="132"/>
      <c r="F248" s="85"/>
      <c r="G248" s="85"/>
      <c r="H248" s="85"/>
      <c r="I248" s="85"/>
    </row>
    <row r="249" spans="2:9" s="86" customFormat="1" x14ac:dyDescent="0.25">
      <c r="B249" s="282"/>
      <c r="C249" s="282"/>
      <c r="D249" s="158"/>
      <c r="E249" s="132"/>
      <c r="F249" s="85"/>
      <c r="G249" s="85"/>
      <c r="H249" s="85"/>
      <c r="I249" s="85"/>
    </row>
    <row r="250" spans="2:9" s="86" customFormat="1" x14ac:dyDescent="0.25">
      <c r="B250" s="282"/>
      <c r="C250" s="282"/>
      <c r="D250" s="158"/>
      <c r="E250" s="132"/>
      <c r="F250" s="85"/>
      <c r="G250" s="85"/>
      <c r="H250" s="85"/>
      <c r="I250" s="85"/>
    </row>
    <row r="251" spans="2:9" s="86" customFormat="1" x14ac:dyDescent="0.25">
      <c r="B251" s="282"/>
      <c r="C251" s="282"/>
      <c r="D251" s="158"/>
      <c r="E251" s="132"/>
      <c r="F251" s="85"/>
      <c r="G251" s="85"/>
      <c r="H251" s="85"/>
      <c r="I251" s="85"/>
    </row>
    <row r="252" spans="2:9" s="86" customFormat="1" x14ac:dyDescent="0.25">
      <c r="B252" s="282"/>
      <c r="C252" s="282"/>
      <c r="D252" s="158"/>
      <c r="E252" s="132"/>
      <c r="F252" s="85"/>
      <c r="G252" s="85"/>
      <c r="H252" s="85"/>
      <c r="I252" s="85"/>
    </row>
    <row r="253" spans="2:9" s="86" customFormat="1" x14ac:dyDescent="0.25">
      <c r="B253" s="282"/>
      <c r="C253" s="282"/>
      <c r="D253" s="158"/>
      <c r="E253" s="132"/>
      <c r="F253" s="85"/>
      <c r="G253" s="85"/>
      <c r="H253" s="85"/>
      <c r="I253" s="85"/>
    </row>
    <row r="254" spans="2:9" s="86" customFormat="1" x14ac:dyDescent="0.25">
      <c r="B254" s="282"/>
      <c r="C254" s="282"/>
      <c r="D254" s="158"/>
      <c r="E254" s="132"/>
      <c r="F254" s="85"/>
      <c r="G254" s="85"/>
      <c r="H254" s="85"/>
      <c r="I254" s="85"/>
    </row>
    <row r="255" spans="2:9" s="86" customFormat="1" x14ac:dyDescent="0.25">
      <c r="B255" s="282"/>
      <c r="C255" s="282"/>
      <c r="D255" s="158"/>
      <c r="E255" s="132"/>
      <c r="F255" s="85"/>
      <c r="G255" s="85"/>
      <c r="H255" s="85"/>
      <c r="I255" s="85"/>
    </row>
    <row r="256" spans="2:9" s="86" customFormat="1" x14ac:dyDescent="0.25">
      <c r="B256" s="282"/>
      <c r="C256" s="282"/>
      <c r="D256" s="158"/>
      <c r="E256" s="132"/>
      <c r="F256" s="85"/>
      <c r="G256" s="85"/>
      <c r="H256" s="85"/>
      <c r="I256" s="85"/>
    </row>
    <row r="257" spans="2:9" s="86" customFormat="1" x14ac:dyDescent="0.25">
      <c r="B257" s="282"/>
      <c r="C257" s="282"/>
      <c r="D257" s="158"/>
      <c r="E257" s="132"/>
      <c r="F257" s="85"/>
      <c r="G257" s="85"/>
      <c r="H257" s="85"/>
      <c r="I257" s="85"/>
    </row>
    <row r="258" spans="2:9" s="86" customFormat="1" x14ac:dyDescent="0.25">
      <c r="B258" s="282"/>
      <c r="C258" s="282"/>
      <c r="D258" s="158"/>
      <c r="E258" s="132"/>
      <c r="F258" s="85"/>
      <c r="G258" s="85"/>
      <c r="H258" s="85"/>
      <c r="I258" s="85"/>
    </row>
    <row r="259" spans="2:9" s="86" customFormat="1" x14ac:dyDescent="0.25">
      <c r="B259" s="282"/>
      <c r="C259" s="282"/>
      <c r="D259" s="158"/>
      <c r="E259" s="132"/>
      <c r="F259" s="85"/>
      <c r="G259" s="85"/>
      <c r="H259" s="85"/>
      <c r="I259" s="85"/>
    </row>
    <row r="260" spans="2:9" s="86" customFormat="1" x14ac:dyDescent="0.25">
      <c r="B260" s="282"/>
      <c r="C260" s="282"/>
      <c r="D260" s="158"/>
      <c r="E260" s="132"/>
      <c r="F260" s="85"/>
      <c r="G260" s="85"/>
      <c r="H260" s="85"/>
      <c r="I260" s="85"/>
    </row>
    <row r="261" spans="2:9" s="86" customFormat="1" x14ac:dyDescent="0.25">
      <c r="B261" s="282"/>
      <c r="C261" s="282"/>
      <c r="D261" s="158"/>
      <c r="E261" s="132"/>
      <c r="F261" s="85"/>
      <c r="G261" s="85"/>
      <c r="H261" s="85"/>
      <c r="I261" s="85"/>
    </row>
    <row r="262" spans="2:9" s="86" customFormat="1" x14ac:dyDescent="0.25">
      <c r="B262" s="282"/>
      <c r="C262" s="282"/>
      <c r="D262" s="158"/>
      <c r="E262" s="132"/>
      <c r="F262" s="85"/>
      <c r="G262" s="85"/>
      <c r="H262" s="85"/>
      <c r="I262" s="85"/>
    </row>
    <row r="263" spans="2:9" s="86" customFormat="1" x14ac:dyDescent="0.25">
      <c r="B263" s="282"/>
      <c r="C263" s="282"/>
      <c r="D263" s="158"/>
      <c r="E263" s="132"/>
      <c r="F263" s="85"/>
      <c r="G263" s="85"/>
      <c r="H263" s="85"/>
      <c r="I263" s="85"/>
    </row>
    <row r="264" spans="2:9" s="86" customFormat="1" x14ac:dyDescent="0.25">
      <c r="B264" s="282"/>
      <c r="C264" s="282"/>
      <c r="D264" s="158"/>
      <c r="E264" s="132"/>
      <c r="F264" s="85"/>
      <c r="G264" s="85"/>
      <c r="H264" s="85"/>
      <c r="I264" s="85"/>
    </row>
    <row r="265" spans="2:9" s="86" customFormat="1" x14ac:dyDescent="0.25">
      <c r="B265" s="282"/>
      <c r="C265" s="282"/>
      <c r="D265" s="158"/>
      <c r="E265" s="132"/>
      <c r="F265" s="85"/>
      <c r="G265" s="85"/>
      <c r="H265" s="85"/>
      <c r="I265" s="85"/>
    </row>
    <row r="266" spans="2:9" s="86" customFormat="1" x14ac:dyDescent="0.25">
      <c r="B266" s="282"/>
      <c r="C266" s="282"/>
      <c r="D266" s="158"/>
      <c r="E266" s="132"/>
      <c r="F266" s="85"/>
      <c r="G266" s="85"/>
      <c r="H266" s="85"/>
      <c r="I266" s="85"/>
    </row>
    <row r="267" spans="2:9" s="86" customFormat="1" x14ac:dyDescent="0.25">
      <c r="B267" s="282"/>
      <c r="C267" s="282"/>
      <c r="D267" s="158"/>
      <c r="E267" s="132"/>
      <c r="F267" s="85"/>
      <c r="G267" s="85"/>
      <c r="H267" s="85"/>
      <c r="I267" s="85"/>
    </row>
    <row r="268" spans="2:9" s="86" customFormat="1" x14ac:dyDescent="0.25">
      <c r="B268" s="282"/>
      <c r="C268" s="282"/>
      <c r="D268" s="158"/>
      <c r="E268" s="132"/>
      <c r="F268" s="85"/>
      <c r="G268" s="85"/>
      <c r="H268" s="85"/>
      <c r="I268" s="85"/>
    </row>
    <row r="269" spans="2:9" s="86" customFormat="1" x14ac:dyDescent="0.25">
      <c r="B269" s="282"/>
      <c r="C269" s="282"/>
      <c r="D269" s="158"/>
      <c r="E269" s="132"/>
      <c r="F269" s="85"/>
      <c r="G269" s="85"/>
      <c r="H269" s="85"/>
      <c r="I269" s="85"/>
    </row>
    <row r="270" spans="2:9" s="86" customFormat="1" x14ac:dyDescent="0.25">
      <c r="B270" s="282"/>
      <c r="C270" s="282"/>
      <c r="D270" s="158"/>
      <c r="E270" s="132"/>
      <c r="F270" s="85"/>
      <c r="G270" s="85"/>
      <c r="H270" s="85"/>
      <c r="I270" s="85"/>
    </row>
    <row r="271" spans="2:9" s="86" customFormat="1" x14ac:dyDescent="0.25">
      <c r="B271" s="282"/>
      <c r="C271" s="282"/>
      <c r="D271" s="158"/>
      <c r="E271" s="132"/>
      <c r="F271" s="85"/>
      <c r="G271" s="85"/>
      <c r="H271" s="85"/>
      <c r="I271" s="85"/>
    </row>
    <row r="272" spans="2:9" s="86" customFormat="1" x14ac:dyDescent="0.25">
      <c r="B272" s="282"/>
      <c r="C272" s="282"/>
      <c r="D272" s="158"/>
      <c r="E272" s="132"/>
      <c r="F272" s="85"/>
      <c r="G272" s="85"/>
      <c r="H272" s="85"/>
      <c r="I272" s="85"/>
    </row>
    <row r="273" spans="2:9" s="86" customFormat="1" x14ac:dyDescent="0.25">
      <c r="B273" s="282"/>
      <c r="C273" s="282"/>
      <c r="D273" s="158"/>
      <c r="E273" s="132"/>
      <c r="F273" s="85"/>
      <c r="G273" s="85"/>
      <c r="H273" s="85"/>
      <c r="I273" s="85"/>
    </row>
    <row r="274" spans="2:9" s="86" customFormat="1" x14ac:dyDescent="0.25">
      <c r="B274" s="282"/>
      <c r="C274" s="282"/>
      <c r="D274" s="158"/>
      <c r="E274" s="132"/>
      <c r="F274" s="85"/>
      <c r="G274" s="85"/>
      <c r="H274" s="85"/>
      <c r="I274" s="85"/>
    </row>
    <row r="275" spans="2:9" s="86" customFormat="1" x14ac:dyDescent="0.25">
      <c r="B275" s="282"/>
      <c r="C275" s="282"/>
      <c r="D275" s="158"/>
      <c r="E275" s="132"/>
      <c r="F275" s="85"/>
      <c r="G275" s="85"/>
      <c r="H275" s="85"/>
      <c r="I275" s="85"/>
    </row>
    <row r="276" spans="2:9" s="86" customFormat="1" x14ac:dyDescent="0.25">
      <c r="B276" s="282"/>
      <c r="C276" s="282"/>
      <c r="D276" s="158"/>
      <c r="E276" s="132"/>
      <c r="F276" s="85"/>
      <c r="G276" s="85"/>
      <c r="H276" s="85"/>
      <c r="I276" s="85"/>
    </row>
    <row r="277" spans="2:9" s="86" customFormat="1" x14ac:dyDescent="0.25">
      <c r="B277" s="282"/>
      <c r="C277" s="282"/>
      <c r="D277" s="158"/>
      <c r="E277" s="132"/>
      <c r="F277" s="85"/>
      <c r="G277" s="85"/>
      <c r="H277" s="85"/>
      <c r="I277" s="85"/>
    </row>
    <row r="278" spans="2:9" s="86" customFormat="1" x14ac:dyDescent="0.25">
      <c r="B278" s="282"/>
      <c r="C278" s="282"/>
      <c r="D278" s="158"/>
      <c r="E278" s="132"/>
      <c r="F278" s="85"/>
      <c r="G278" s="85"/>
      <c r="H278" s="85"/>
      <c r="I278" s="85"/>
    </row>
    <row r="279" spans="2:9" s="86" customFormat="1" x14ac:dyDescent="0.25">
      <c r="B279" s="282"/>
      <c r="C279" s="282"/>
      <c r="D279" s="158"/>
      <c r="E279" s="132"/>
      <c r="F279" s="85"/>
      <c r="G279" s="85"/>
      <c r="H279" s="85"/>
      <c r="I279" s="85"/>
    </row>
    <row r="280" spans="2:9" s="86" customFormat="1" x14ac:dyDescent="0.25">
      <c r="B280" s="282"/>
      <c r="C280" s="282"/>
      <c r="D280" s="158"/>
      <c r="E280" s="132"/>
      <c r="F280" s="85"/>
      <c r="G280" s="85"/>
      <c r="H280" s="85"/>
      <c r="I280" s="85"/>
    </row>
    <row r="281" spans="2:9" s="86" customFormat="1" x14ac:dyDescent="0.25">
      <c r="B281" s="282"/>
      <c r="C281" s="282"/>
      <c r="D281" s="158"/>
      <c r="E281" s="132"/>
      <c r="F281" s="85"/>
      <c r="G281" s="85"/>
      <c r="H281" s="85"/>
      <c r="I281" s="85"/>
    </row>
    <row r="282" spans="2:9" s="86" customFormat="1" x14ac:dyDescent="0.25">
      <c r="B282" s="282"/>
      <c r="C282" s="282"/>
      <c r="D282" s="158"/>
      <c r="E282" s="132"/>
      <c r="F282" s="85"/>
      <c r="G282" s="85"/>
      <c r="H282" s="85"/>
      <c r="I282" s="85"/>
    </row>
    <row r="283" spans="2:9" s="86" customFormat="1" x14ac:dyDescent="0.25">
      <c r="B283" s="282"/>
      <c r="C283" s="282"/>
      <c r="D283" s="158"/>
      <c r="E283" s="132"/>
      <c r="F283" s="85"/>
      <c r="G283" s="85"/>
      <c r="H283" s="85"/>
      <c r="I283" s="85"/>
    </row>
    <row r="284" spans="2:9" s="86" customFormat="1" x14ac:dyDescent="0.25">
      <c r="B284" s="282"/>
      <c r="C284" s="282"/>
      <c r="D284" s="158"/>
      <c r="E284" s="132"/>
      <c r="F284" s="85"/>
      <c r="G284" s="85"/>
      <c r="H284" s="85"/>
      <c r="I284" s="85"/>
    </row>
    <row r="285" spans="2:9" s="86" customFormat="1" x14ac:dyDescent="0.25">
      <c r="B285" s="282"/>
      <c r="C285" s="282"/>
      <c r="D285" s="158"/>
      <c r="E285" s="132"/>
      <c r="F285" s="85"/>
      <c r="G285" s="85"/>
      <c r="H285" s="85"/>
      <c r="I285" s="85"/>
    </row>
    <row r="286" spans="2:9" s="86" customFormat="1" x14ac:dyDescent="0.25">
      <c r="B286" s="282"/>
      <c r="C286" s="282"/>
      <c r="D286" s="158"/>
      <c r="E286" s="132"/>
      <c r="F286" s="85"/>
      <c r="G286" s="85"/>
      <c r="H286" s="85"/>
      <c r="I286" s="85"/>
    </row>
    <row r="287" spans="2:9" s="86" customFormat="1" x14ac:dyDescent="0.25">
      <c r="B287" s="282"/>
      <c r="C287" s="282"/>
      <c r="D287" s="158"/>
      <c r="E287" s="132"/>
      <c r="F287" s="85"/>
      <c r="G287" s="85"/>
      <c r="H287" s="85"/>
      <c r="I287" s="85"/>
    </row>
    <row r="288" spans="2:9" s="86" customFormat="1" x14ac:dyDescent="0.25">
      <c r="B288" s="282"/>
      <c r="C288" s="282"/>
      <c r="D288" s="158"/>
      <c r="E288" s="132"/>
      <c r="F288" s="85"/>
      <c r="G288" s="85"/>
      <c r="H288" s="85"/>
      <c r="I288" s="85"/>
    </row>
    <row r="289" spans="2:9" s="86" customFormat="1" x14ac:dyDescent="0.25">
      <c r="B289" s="282"/>
      <c r="C289" s="282"/>
      <c r="D289" s="158"/>
      <c r="E289" s="132"/>
      <c r="F289" s="85"/>
      <c r="G289" s="85"/>
      <c r="H289" s="85"/>
      <c r="I289" s="85"/>
    </row>
    <row r="290" spans="2:9" s="86" customFormat="1" x14ac:dyDescent="0.25">
      <c r="B290" s="282"/>
      <c r="C290" s="282"/>
      <c r="D290" s="158"/>
      <c r="E290" s="132"/>
      <c r="F290" s="85"/>
      <c r="G290" s="85"/>
      <c r="H290" s="85"/>
      <c r="I290" s="85"/>
    </row>
    <row r="291" spans="2:9" s="86" customFormat="1" x14ac:dyDescent="0.25">
      <c r="B291" s="282"/>
      <c r="C291" s="282"/>
      <c r="D291" s="158"/>
      <c r="E291" s="132"/>
      <c r="F291" s="85"/>
      <c r="G291" s="85"/>
      <c r="H291" s="85"/>
      <c r="I291" s="85"/>
    </row>
    <row r="292" spans="2:9" s="86" customFormat="1" x14ac:dyDescent="0.25">
      <c r="B292" s="282"/>
      <c r="C292" s="282"/>
      <c r="D292" s="158"/>
      <c r="E292" s="132"/>
      <c r="F292" s="85"/>
      <c r="G292" s="85"/>
      <c r="H292" s="85"/>
      <c r="I292" s="85"/>
    </row>
    <row r="293" spans="2:9" s="86" customFormat="1" x14ac:dyDescent="0.25">
      <c r="B293" s="282"/>
      <c r="C293" s="282"/>
      <c r="D293" s="158"/>
      <c r="E293" s="132"/>
      <c r="F293" s="85"/>
      <c r="G293" s="85"/>
      <c r="H293" s="85"/>
      <c r="I293" s="85"/>
    </row>
    <row r="294" spans="2:9" s="86" customFormat="1" x14ac:dyDescent="0.25">
      <c r="B294" s="282"/>
      <c r="C294" s="282"/>
      <c r="D294" s="158"/>
      <c r="E294" s="132"/>
      <c r="F294" s="85"/>
      <c r="G294" s="85"/>
      <c r="H294" s="85"/>
      <c r="I294" s="85"/>
    </row>
    <row r="295" spans="2:9" s="86" customFormat="1" x14ac:dyDescent="0.25">
      <c r="B295" s="282"/>
      <c r="C295" s="282"/>
      <c r="D295" s="158"/>
      <c r="E295" s="132"/>
      <c r="F295" s="85"/>
      <c r="G295" s="85"/>
      <c r="H295" s="85"/>
      <c r="I295" s="85"/>
    </row>
    <row r="296" spans="2:9" s="86" customFormat="1" x14ac:dyDescent="0.25">
      <c r="B296" s="282"/>
      <c r="C296" s="282"/>
      <c r="D296" s="158"/>
      <c r="E296" s="132"/>
      <c r="F296" s="85"/>
      <c r="G296" s="85"/>
      <c r="H296" s="85"/>
      <c r="I296" s="85"/>
    </row>
    <row r="297" spans="2:9" s="86" customFormat="1" x14ac:dyDescent="0.25">
      <c r="B297" s="282"/>
      <c r="C297" s="282"/>
      <c r="D297" s="158"/>
      <c r="E297" s="132"/>
      <c r="F297" s="85"/>
      <c r="G297" s="85"/>
      <c r="H297" s="85"/>
      <c r="I297" s="85"/>
    </row>
    <row r="298" spans="2:9" s="86" customFormat="1" x14ac:dyDescent="0.25">
      <c r="B298" s="282"/>
      <c r="C298" s="282"/>
      <c r="D298" s="158"/>
      <c r="E298" s="132"/>
      <c r="F298" s="85"/>
      <c r="G298" s="85"/>
      <c r="H298" s="85"/>
      <c r="I298" s="85"/>
    </row>
    <row r="299" spans="2:9" s="86" customFormat="1" x14ac:dyDescent="0.25">
      <c r="B299" s="282"/>
      <c r="C299" s="282"/>
      <c r="D299" s="158"/>
      <c r="E299" s="132"/>
      <c r="F299" s="85"/>
      <c r="G299" s="85"/>
      <c r="H299" s="85"/>
      <c r="I299" s="85"/>
    </row>
    <row r="300" spans="2:9" s="86" customFormat="1" x14ac:dyDescent="0.25">
      <c r="B300" s="282"/>
      <c r="C300" s="282"/>
      <c r="D300" s="158"/>
      <c r="E300" s="132"/>
      <c r="F300" s="85"/>
      <c r="G300" s="85"/>
      <c r="H300" s="85"/>
      <c r="I300" s="85"/>
    </row>
    <row r="301" spans="2:9" s="86" customFormat="1" x14ac:dyDescent="0.25">
      <c r="B301" s="282"/>
      <c r="C301" s="282"/>
      <c r="D301" s="158"/>
      <c r="E301" s="132"/>
      <c r="F301" s="85"/>
      <c r="G301" s="85"/>
      <c r="H301" s="85"/>
      <c r="I301" s="85"/>
    </row>
    <row r="302" spans="2:9" s="86" customFormat="1" x14ac:dyDescent="0.25">
      <c r="B302" s="282"/>
      <c r="C302" s="282"/>
      <c r="D302" s="158"/>
      <c r="E302" s="132"/>
      <c r="F302" s="85"/>
      <c r="G302" s="85"/>
      <c r="H302" s="85"/>
      <c r="I302" s="85"/>
    </row>
    <row r="303" spans="2:9" s="86" customFormat="1" x14ac:dyDescent="0.25">
      <c r="B303" s="282"/>
      <c r="C303" s="282"/>
      <c r="D303" s="158"/>
      <c r="E303" s="132"/>
      <c r="F303" s="85"/>
      <c r="G303" s="85"/>
      <c r="H303" s="85"/>
      <c r="I303" s="85"/>
    </row>
    <row r="304" spans="2:9" s="86" customFormat="1" x14ac:dyDescent="0.25">
      <c r="B304" s="282"/>
      <c r="C304" s="282"/>
      <c r="D304" s="158"/>
      <c r="E304" s="132"/>
      <c r="F304" s="85"/>
      <c r="G304" s="85"/>
      <c r="H304" s="85"/>
      <c r="I304" s="85"/>
    </row>
    <row r="305" spans="2:9" s="86" customFormat="1" x14ac:dyDescent="0.25">
      <c r="B305" s="282"/>
      <c r="C305" s="282"/>
      <c r="D305" s="158"/>
      <c r="E305" s="132"/>
      <c r="F305" s="85"/>
      <c r="G305" s="85"/>
      <c r="H305" s="85"/>
      <c r="I305" s="85"/>
    </row>
    <row r="306" spans="2:9" s="86" customFormat="1" x14ac:dyDescent="0.25">
      <c r="B306" s="282"/>
      <c r="C306" s="282"/>
      <c r="D306" s="158"/>
      <c r="E306" s="132"/>
      <c r="F306" s="85"/>
      <c r="G306" s="85"/>
      <c r="H306" s="85"/>
      <c r="I306" s="85"/>
    </row>
    <row r="307" spans="2:9" s="86" customFormat="1" x14ac:dyDescent="0.25">
      <c r="B307" s="282"/>
      <c r="C307" s="282"/>
      <c r="D307" s="158"/>
      <c r="E307" s="132"/>
      <c r="F307" s="85"/>
      <c r="G307" s="85"/>
      <c r="H307" s="85"/>
      <c r="I307" s="85"/>
    </row>
    <row r="308" spans="2:9" s="86" customFormat="1" x14ac:dyDescent="0.25">
      <c r="B308" s="282"/>
      <c r="C308" s="282"/>
      <c r="D308" s="158"/>
      <c r="E308" s="132"/>
      <c r="F308" s="85"/>
      <c r="G308" s="85"/>
      <c r="H308" s="85"/>
      <c r="I308" s="85"/>
    </row>
    <row r="309" spans="2:9" s="86" customFormat="1" x14ac:dyDescent="0.25">
      <c r="B309" s="282"/>
      <c r="C309" s="282"/>
      <c r="D309" s="158"/>
      <c r="E309" s="132"/>
      <c r="F309" s="85"/>
      <c r="G309" s="85"/>
      <c r="H309" s="85"/>
      <c r="I309" s="85"/>
    </row>
    <row r="310" spans="2:9" s="86" customFormat="1" x14ac:dyDescent="0.25">
      <c r="B310" s="282"/>
      <c r="C310" s="282"/>
      <c r="D310" s="158"/>
      <c r="E310" s="132"/>
      <c r="F310" s="85"/>
      <c r="G310" s="85"/>
      <c r="H310" s="85"/>
      <c r="I310" s="85"/>
    </row>
    <row r="311" spans="2:9" s="86" customFormat="1" x14ac:dyDescent="0.25">
      <c r="B311" s="282"/>
      <c r="C311" s="282"/>
      <c r="D311" s="158"/>
      <c r="E311" s="132"/>
      <c r="F311" s="85"/>
      <c r="G311" s="85"/>
      <c r="H311" s="85"/>
      <c r="I311" s="85"/>
    </row>
    <row r="312" spans="2:9" s="86" customFormat="1" x14ac:dyDescent="0.25">
      <c r="B312" s="282"/>
      <c r="C312" s="282"/>
      <c r="D312" s="158"/>
      <c r="E312" s="132"/>
      <c r="F312" s="85"/>
      <c r="G312" s="85"/>
      <c r="H312" s="85"/>
      <c r="I312" s="85"/>
    </row>
    <row r="313" spans="2:9" s="86" customFormat="1" x14ac:dyDescent="0.25">
      <c r="B313" s="282"/>
      <c r="C313" s="282"/>
      <c r="D313" s="158"/>
      <c r="E313" s="132"/>
      <c r="F313" s="85"/>
      <c r="G313" s="85"/>
      <c r="H313" s="85"/>
      <c r="I313" s="85"/>
    </row>
    <row r="314" spans="2:9" s="86" customFormat="1" x14ac:dyDescent="0.25">
      <c r="B314" s="282"/>
      <c r="C314" s="282"/>
      <c r="D314" s="158"/>
      <c r="E314" s="132"/>
      <c r="F314" s="85"/>
      <c r="G314" s="85"/>
      <c r="H314" s="85"/>
      <c r="I314" s="85"/>
    </row>
    <row r="315" spans="2:9" s="86" customFormat="1" x14ac:dyDescent="0.25">
      <c r="B315" s="282"/>
      <c r="C315" s="282"/>
      <c r="D315" s="158"/>
      <c r="E315" s="132"/>
      <c r="F315" s="85"/>
      <c r="G315" s="85"/>
      <c r="H315" s="85"/>
      <c r="I315" s="85"/>
    </row>
    <row r="316" spans="2:9" s="86" customFormat="1" x14ac:dyDescent="0.25">
      <c r="B316" s="282"/>
      <c r="C316" s="282"/>
      <c r="D316" s="158"/>
      <c r="E316" s="132"/>
      <c r="F316" s="85"/>
      <c r="G316" s="85"/>
      <c r="H316" s="85"/>
      <c r="I316" s="85"/>
    </row>
    <row r="317" spans="2:9" s="86" customFormat="1" x14ac:dyDescent="0.25">
      <c r="B317" s="282"/>
      <c r="C317" s="282"/>
      <c r="D317" s="158"/>
      <c r="E317" s="132"/>
      <c r="F317" s="85"/>
      <c r="G317" s="85"/>
      <c r="H317" s="85"/>
      <c r="I317" s="85"/>
    </row>
    <row r="318" spans="2:9" s="86" customFormat="1" x14ac:dyDescent="0.25">
      <c r="B318" s="282"/>
      <c r="C318" s="282"/>
      <c r="D318" s="158"/>
      <c r="E318" s="132"/>
      <c r="F318" s="85"/>
      <c r="G318" s="85"/>
      <c r="H318" s="85"/>
      <c r="I318" s="85"/>
    </row>
    <row r="319" spans="2:9" s="86" customFormat="1" x14ac:dyDescent="0.25">
      <c r="B319" s="282"/>
      <c r="C319" s="282"/>
      <c r="D319" s="158"/>
      <c r="E319" s="132"/>
      <c r="F319" s="85"/>
      <c r="G319" s="85"/>
      <c r="H319" s="85"/>
      <c r="I319" s="85"/>
    </row>
    <row r="320" spans="2:9" s="86" customFormat="1" x14ac:dyDescent="0.25">
      <c r="B320" s="282"/>
      <c r="C320" s="282"/>
      <c r="D320" s="158"/>
      <c r="E320" s="132"/>
      <c r="F320" s="85"/>
      <c r="G320" s="85"/>
      <c r="H320" s="85"/>
      <c r="I320" s="85"/>
    </row>
    <row r="321" spans="2:9" s="86" customFormat="1" x14ac:dyDescent="0.25">
      <c r="B321" s="282"/>
      <c r="C321" s="282"/>
      <c r="D321" s="158"/>
      <c r="E321" s="132"/>
      <c r="F321" s="85"/>
      <c r="G321" s="85"/>
      <c r="H321" s="85"/>
      <c r="I321" s="85"/>
    </row>
    <row r="322" spans="2:9" s="86" customFormat="1" x14ac:dyDescent="0.25">
      <c r="B322" s="282"/>
      <c r="C322" s="282"/>
      <c r="D322" s="158"/>
      <c r="E322" s="132"/>
      <c r="F322" s="85"/>
      <c r="G322" s="85"/>
      <c r="H322" s="85"/>
      <c r="I322" s="85"/>
    </row>
    <row r="323" spans="2:9" s="86" customFormat="1" x14ac:dyDescent="0.25">
      <c r="B323" s="282"/>
      <c r="C323" s="282"/>
      <c r="D323" s="158"/>
      <c r="E323" s="132"/>
      <c r="F323" s="85"/>
      <c r="G323" s="85"/>
      <c r="H323" s="85"/>
      <c r="I323" s="85"/>
    </row>
    <row r="324" spans="2:9" s="86" customFormat="1" x14ac:dyDescent="0.25">
      <c r="B324" s="282"/>
      <c r="C324" s="282"/>
      <c r="D324" s="158"/>
      <c r="E324" s="132"/>
      <c r="F324" s="85"/>
      <c r="G324" s="85"/>
      <c r="H324" s="85"/>
      <c r="I324" s="85"/>
    </row>
    <row r="325" spans="2:9" s="86" customFormat="1" x14ac:dyDescent="0.25">
      <c r="B325" s="282"/>
      <c r="C325" s="282"/>
      <c r="D325" s="158"/>
      <c r="E325" s="132"/>
      <c r="F325" s="85"/>
      <c r="G325" s="85"/>
      <c r="H325" s="85"/>
      <c r="I325" s="85"/>
    </row>
    <row r="326" spans="2:9" s="86" customFormat="1" x14ac:dyDescent="0.25">
      <c r="B326" s="282"/>
      <c r="C326" s="282"/>
      <c r="D326" s="158"/>
      <c r="E326" s="132"/>
      <c r="F326" s="85"/>
      <c r="G326" s="85"/>
      <c r="H326" s="85"/>
      <c r="I326" s="85"/>
    </row>
    <row r="327" spans="2:9" s="86" customFormat="1" x14ac:dyDescent="0.25">
      <c r="B327" s="282"/>
      <c r="C327" s="282"/>
      <c r="D327" s="158"/>
      <c r="E327" s="132"/>
      <c r="F327" s="85"/>
      <c r="G327" s="85"/>
      <c r="H327" s="85"/>
      <c r="I327" s="85"/>
    </row>
    <row r="328" spans="2:9" s="86" customFormat="1" x14ac:dyDescent="0.25">
      <c r="B328" s="282"/>
      <c r="C328" s="282"/>
      <c r="D328" s="158"/>
      <c r="E328" s="132"/>
      <c r="F328" s="85"/>
      <c r="G328" s="85"/>
      <c r="H328" s="85"/>
      <c r="I328" s="85"/>
    </row>
    <row r="329" spans="2:9" s="86" customFormat="1" x14ac:dyDescent="0.25">
      <c r="B329" s="282"/>
      <c r="C329" s="282"/>
      <c r="D329" s="158"/>
      <c r="E329" s="132"/>
      <c r="F329" s="85"/>
      <c r="G329" s="85"/>
      <c r="H329" s="85"/>
      <c r="I329" s="85"/>
    </row>
    <row r="330" spans="2:9" s="86" customFormat="1" x14ac:dyDescent="0.25">
      <c r="B330" s="282"/>
      <c r="C330" s="282"/>
      <c r="D330" s="158"/>
      <c r="E330" s="132"/>
      <c r="F330" s="85"/>
      <c r="G330" s="85"/>
      <c r="H330" s="85"/>
      <c r="I330" s="85"/>
    </row>
    <row r="331" spans="2:9" s="86" customFormat="1" x14ac:dyDescent="0.25">
      <c r="B331" s="282"/>
      <c r="C331" s="282"/>
      <c r="D331" s="158"/>
      <c r="E331" s="132"/>
      <c r="F331" s="85"/>
      <c r="G331" s="85"/>
      <c r="H331" s="85"/>
      <c r="I331" s="85"/>
    </row>
    <row r="332" spans="2:9" s="86" customFormat="1" x14ac:dyDescent="0.25">
      <c r="B332" s="282"/>
      <c r="C332" s="282"/>
      <c r="D332" s="158"/>
      <c r="E332" s="132"/>
      <c r="F332" s="85"/>
      <c r="G332" s="85"/>
      <c r="H332" s="85"/>
      <c r="I332" s="85"/>
    </row>
    <row r="333" spans="2:9" s="86" customFormat="1" x14ac:dyDescent="0.25">
      <c r="B333" s="282"/>
      <c r="C333" s="282"/>
      <c r="D333" s="158"/>
      <c r="E333" s="132"/>
      <c r="F333" s="85"/>
      <c r="G333" s="85"/>
      <c r="H333" s="85"/>
      <c r="I333" s="85"/>
    </row>
    <row r="334" spans="2:9" s="86" customFormat="1" x14ac:dyDescent="0.25">
      <c r="B334" s="282"/>
      <c r="C334" s="282"/>
      <c r="D334" s="158"/>
      <c r="E334" s="132"/>
      <c r="F334" s="85"/>
      <c r="G334" s="85"/>
      <c r="H334" s="85"/>
      <c r="I334" s="85"/>
    </row>
    <row r="335" spans="2:9" s="86" customFormat="1" x14ac:dyDescent="0.25">
      <c r="B335" s="282"/>
      <c r="C335" s="282"/>
      <c r="D335" s="158"/>
      <c r="E335" s="132"/>
      <c r="F335" s="85"/>
      <c r="G335" s="85"/>
      <c r="H335" s="85"/>
      <c r="I335" s="85"/>
    </row>
    <row r="336" spans="2:9" s="86" customFormat="1" x14ac:dyDescent="0.25">
      <c r="B336" s="282"/>
      <c r="C336" s="282"/>
      <c r="D336" s="158"/>
      <c r="E336" s="132"/>
      <c r="F336" s="85"/>
      <c r="G336" s="85"/>
      <c r="H336" s="85"/>
      <c r="I336" s="85"/>
    </row>
    <row r="337" spans="2:9" s="86" customFormat="1" x14ac:dyDescent="0.25">
      <c r="B337" s="282"/>
      <c r="C337" s="282"/>
      <c r="D337" s="158"/>
      <c r="E337" s="132"/>
      <c r="F337" s="85"/>
      <c r="G337" s="85"/>
      <c r="H337" s="85"/>
      <c r="I337" s="85"/>
    </row>
    <row r="338" spans="2:9" s="86" customFormat="1" x14ac:dyDescent="0.25">
      <c r="B338" s="282"/>
      <c r="C338" s="282"/>
      <c r="D338" s="158"/>
      <c r="E338" s="132"/>
      <c r="F338" s="85"/>
      <c r="G338" s="85"/>
      <c r="H338" s="85"/>
      <c r="I338" s="85"/>
    </row>
    <row r="339" spans="2:9" s="86" customFormat="1" x14ac:dyDescent="0.25">
      <c r="B339" s="282"/>
      <c r="C339" s="282"/>
      <c r="D339" s="158"/>
      <c r="E339" s="132"/>
      <c r="F339" s="85"/>
      <c r="G339" s="85"/>
      <c r="H339" s="85"/>
      <c r="I339" s="85"/>
    </row>
    <row r="340" spans="2:9" s="86" customFormat="1" x14ac:dyDescent="0.25">
      <c r="B340" s="282"/>
      <c r="C340" s="282"/>
      <c r="D340" s="158"/>
      <c r="E340" s="132"/>
      <c r="F340" s="85"/>
      <c r="G340" s="85"/>
      <c r="H340" s="85"/>
      <c r="I340" s="85"/>
    </row>
    <row r="341" spans="2:9" s="86" customFormat="1" x14ac:dyDescent="0.25">
      <c r="B341" s="282"/>
      <c r="C341" s="282"/>
      <c r="D341" s="158"/>
      <c r="E341" s="132"/>
      <c r="F341" s="85"/>
      <c r="G341" s="85"/>
      <c r="H341" s="85"/>
      <c r="I341" s="85"/>
    </row>
    <row r="342" spans="2:9" s="86" customFormat="1" x14ac:dyDescent="0.25">
      <c r="B342" s="282"/>
      <c r="C342" s="282"/>
      <c r="D342" s="158"/>
      <c r="E342" s="132"/>
      <c r="F342" s="85"/>
      <c r="G342" s="85"/>
      <c r="H342" s="85"/>
      <c r="I342" s="85"/>
    </row>
    <row r="343" spans="2:9" s="86" customFormat="1" x14ac:dyDescent="0.25">
      <c r="B343" s="282"/>
      <c r="C343" s="282"/>
      <c r="D343" s="158"/>
      <c r="E343" s="132"/>
      <c r="F343" s="85"/>
      <c r="G343" s="85"/>
      <c r="H343" s="85"/>
      <c r="I343" s="85"/>
    </row>
    <row r="344" spans="2:9" s="86" customFormat="1" x14ac:dyDescent="0.25">
      <c r="B344" s="282"/>
      <c r="C344" s="282"/>
      <c r="D344" s="158"/>
      <c r="E344" s="132"/>
      <c r="F344" s="85"/>
      <c r="G344" s="85"/>
      <c r="H344" s="85"/>
      <c r="I344" s="85"/>
    </row>
    <row r="345" spans="2:9" s="86" customFormat="1" x14ac:dyDescent="0.25">
      <c r="B345" s="282"/>
      <c r="C345" s="282"/>
      <c r="D345" s="158"/>
      <c r="E345" s="132"/>
      <c r="F345" s="85"/>
      <c r="G345" s="85"/>
      <c r="H345" s="85"/>
      <c r="I345" s="85"/>
    </row>
    <row r="346" spans="2:9" s="86" customFormat="1" x14ac:dyDescent="0.25">
      <c r="B346" s="282"/>
      <c r="C346" s="282"/>
      <c r="D346" s="158"/>
      <c r="E346" s="132"/>
      <c r="F346" s="85"/>
      <c r="G346" s="85"/>
      <c r="H346" s="85"/>
      <c r="I346" s="85"/>
    </row>
    <row r="347" spans="2:9" s="86" customFormat="1" x14ac:dyDescent="0.25">
      <c r="B347" s="282"/>
      <c r="C347" s="282"/>
      <c r="D347" s="158"/>
      <c r="E347" s="132"/>
      <c r="F347" s="85"/>
      <c r="G347" s="85"/>
      <c r="H347" s="85"/>
      <c r="I347" s="85"/>
    </row>
    <row r="348" spans="2:9" s="86" customFormat="1" x14ac:dyDescent="0.25">
      <c r="B348" s="282"/>
      <c r="C348" s="282"/>
      <c r="D348" s="158"/>
      <c r="E348" s="132"/>
      <c r="F348" s="85"/>
      <c r="G348" s="85"/>
      <c r="H348" s="85"/>
      <c r="I348" s="85"/>
    </row>
    <row r="349" spans="2:9" s="86" customFormat="1" x14ac:dyDescent="0.25">
      <c r="B349" s="282"/>
      <c r="C349" s="282"/>
      <c r="D349" s="158"/>
      <c r="E349" s="132"/>
      <c r="F349" s="85"/>
      <c r="G349" s="85"/>
      <c r="H349" s="85"/>
      <c r="I349" s="85"/>
    </row>
    <row r="350" spans="2:9" s="86" customFormat="1" x14ac:dyDescent="0.25">
      <c r="B350" s="282"/>
      <c r="C350" s="282"/>
      <c r="D350" s="158"/>
      <c r="E350" s="132"/>
      <c r="F350" s="85"/>
      <c r="G350" s="85"/>
      <c r="H350" s="85"/>
      <c r="I350" s="85"/>
    </row>
    <row r="351" spans="2:9" s="86" customFormat="1" x14ac:dyDescent="0.25">
      <c r="B351" s="282"/>
      <c r="C351" s="282"/>
      <c r="D351" s="158"/>
      <c r="E351" s="132"/>
      <c r="F351" s="85"/>
      <c r="G351" s="85"/>
      <c r="H351" s="85"/>
      <c r="I351" s="85"/>
    </row>
    <row r="352" spans="2:9" s="86" customFormat="1" x14ac:dyDescent="0.25">
      <c r="B352" s="282"/>
      <c r="C352" s="282"/>
      <c r="D352" s="158"/>
      <c r="E352" s="132"/>
      <c r="F352" s="85"/>
      <c r="G352" s="85"/>
      <c r="H352" s="85"/>
      <c r="I352" s="85"/>
    </row>
    <row r="353" spans="2:9" s="86" customFormat="1" x14ac:dyDescent="0.25">
      <c r="B353" s="282"/>
      <c r="C353" s="282"/>
      <c r="D353" s="158"/>
      <c r="E353" s="132"/>
      <c r="F353" s="85"/>
      <c r="G353" s="85"/>
      <c r="H353" s="85"/>
      <c r="I353" s="85"/>
    </row>
    <row r="354" spans="2:9" s="86" customFormat="1" x14ac:dyDescent="0.25">
      <c r="B354" s="282"/>
      <c r="C354" s="282"/>
      <c r="D354" s="158"/>
      <c r="E354" s="132"/>
      <c r="F354" s="85"/>
      <c r="G354" s="85"/>
      <c r="H354" s="85"/>
      <c r="I354" s="85"/>
    </row>
    <row r="355" spans="2:9" s="86" customFormat="1" x14ac:dyDescent="0.25">
      <c r="B355" s="282"/>
      <c r="C355" s="282"/>
      <c r="D355" s="158"/>
      <c r="E355" s="132"/>
      <c r="F355" s="85"/>
      <c r="G355" s="85"/>
      <c r="H355" s="85"/>
      <c r="I355" s="85"/>
    </row>
    <row r="356" spans="2:9" s="86" customFormat="1" x14ac:dyDescent="0.25">
      <c r="B356" s="282"/>
      <c r="C356" s="282"/>
      <c r="D356" s="158"/>
      <c r="E356" s="132"/>
      <c r="F356" s="85"/>
      <c r="G356" s="85"/>
      <c r="H356" s="85"/>
      <c r="I356" s="85"/>
    </row>
    <row r="357" spans="2:9" s="86" customFormat="1" x14ac:dyDescent="0.25">
      <c r="B357" s="282"/>
      <c r="C357" s="282"/>
      <c r="D357" s="158"/>
      <c r="E357" s="132"/>
      <c r="F357" s="85"/>
      <c r="G357" s="85"/>
      <c r="H357" s="85"/>
      <c r="I357" s="85"/>
    </row>
    <row r="358" spans="2:9" s="86" customFormat="1" x14ac:dyDescent="0.25">
      <c r="B358" s="282"/>
      <c r="C358" s="282"/>
      <c r="D358" s="158"/>
      <c r="E358" s="132"/>
      <c r="F358" s="85"/>
      <c r="G358" s="85"/>
      <c r="H358" s="85"/>
      <c r="I358" s="85"/>
    </row>
    <row r="359" spans="2:9" s="86" customFormat="1" x14ac:dyDescent="0.25">
      <c r="B359" s="282"/>
      <c r="C359" s="282"/>
      <c r="D359" s="158"/>
      <c r="E359" s="132"/>
      <c r="F359" s="85"/>
      <c r="G359" s="85"/>
      <c r="H359" s="85"/>
      <c r="I359" s="85"/>
    </row>
    <row r="360" spans="2:9" s="86" customFormat="1" x14ac:dyDescent="0.25">
      <c r="B360" s="282"/>
      <c r="C360" s="282"/>
      <c r="D360" s="158"/>
      <c r="E360" s="132"/>
      <c r="F360" s="85"/>
      <c r="G360" s="85"/>
      <c r="H360" s="85"/>
      <c r="I360" s="85"/>
    </row>
    <row r="361" spans="2:9" s="86" customFormat="1" x14ac:dyDescent="0.25">
      <c r="B361" s="282"/>
      <c r="C361" s="282"/>
      <c r="D361" s="158"/>
      <c r="E361" s="132"/>
      <c r="F361" s="85"/>
      <c r="G361" s="85"/>
      <c r="H361" s="85"/>
      <c r="I361" s="85"/>
    </row>
    <row r="362" spans="2:9" s="86" customFormat="1" x14ac:dyDescent="0.25">
      <c r="B362" s="282"/>
      <c r="C362" s="282"/>
      <c r="D362" s="158"/>
      <c r="E362" s="132"/>
      <c r="F362" s="85"/>
      <c r="G362" s="85"/>
      <c r="H362" s="85"/>
      <c r="I362" s="85"/>
    </row>
    <row r="363" spans="2:9" s="86" customFormat="1" x14ac:dyDescent="0.25">
      <c r="B363" s="282"/>
      <c r="C363" s="282"/>
      <c r="D363" s="158"/>
      <c r="E363" s="132"/>
      <c r="F363" s="85"/>
      <c r="G363" s="85"/>
      <c r="H363" s="85"/>
      <c r="I363" s="85"/>
    </row>
    <row r="364" spans="2:9" s="86" customFormat="1" x14ac:dyDescent="0.25">
      <c r="B364" s="282"/>
      <c r="C364" s="282"/>
      <c r="D364" s="158"/>
      <c r="E364" s="132"/>
      <c r="F364" s="85"/>
      <c r="G364" s="85"/>
      <c r="H364" s="85"/>
      <c r="I364" s="85"/>
    </row>
    <row r="365" spans="2:9" s="86" customFormat="1" x14ac:dyDescent="0.25">
      <c r="B365" s="282"/>
      <c r="C365" s="282"/>
      <c r="D365" s="158"/>
      <c r="E365" s="132"/>
      <c r="F365" s="85"/>
      <c r="G365" s="85"/>
      <c r="H365" s="85"/>
      <c r="I365" s="85"/>
    </row>
    <row r="366" spans="2:9" s="86" customFormat="1" x14ac:dyDescent="0.25">
      <c r="B366" s="282"/>
      <c r="C366" s="282"/>
      <c r="D366" s="158"/>
      <c r="E366" s="132"/>
      <c r="F366" s="85"/>
      <c r="G366" s="85"/>
      <c r="H366" s="85"/>
      <c r="I366" s="85"/>
    </row>
    <row r="367" spans="2:9" s="86" customFormat="1" x14ac:dyDescent="0.25">
      <c r="B367" s="282"/>
      <c r="C367" s="282"/>
      <c r="D367" s="158"/>
      <c r="E367" s="132"/>
      <c r="F367" s="85"/>
      <c r="G367" s="85"/>
      <c r="H367" s="85"/>
      <c r="I367" s="85"/>
    </row>
    <row r="368" spans="2:9" s="86" customFormat="1" x14ac:dyDescent="0.25">
      <c r="B368" s="282"/>
      <c r="C368" s="282"/>
      <c r="D368" s="158"/>
      <c r="E368" s="132"/>
      <c r="F368" s="85"/>
      <c r="G368" s="85"/>
      <c r="H368" s="85"/>
      <c r="I368" s="85"/>
    </row>
    <row r="369" spans="2:9" s="86" customFormat="1" x14ac:dyDescent="0.25">
      <c r="B369" s="282"/>
      <c r="C369" s="282"/>
      <c r="D369" s="158"/>
      <c r="E369" s="132"/>
      <c r="F369" s="85"/>
      <c r="G369" s="85"/>
      <c r="H369" s="85"/>
      <c r="I369" s="85"/>
    </row>
    <row r="370" spans="2:9" s="86" customFormat="1" x14ac:dyDescent="0.25">
      <c r="B370" s="282"/>
      <c r="C370" s="282"/>
      <c r="D370" s="158"/>
      <c r="E370" s="132"/>
      <c r="F370" s="85"/>
      <c r="G370" s="85"/>
      <c r="H370" s="85"/>
      <c r="I370" s="85"/>
    </row>
    <row r="371" spans="2:9" s="86" customFormat="1" x14ac:dyDescent="0.25">
      <c r="B371" s="282"/>
      <c r="C371" s="282"/>
      <c r="D371" s="158"/>
      <c r="E371" s="132"/>
      <c r="F371" s="85"/>
      <c r="G371" s="85"/>
      <c r="H371" s="85"/>
      <c r="I371" s="85"/>
    </row>
    <row r="372" spans="2:9" s="86" customFormat="1" x14ac:dyDescent="0.25">
      <c r="B372" s="282"/>
      <c r="C372" s="282"/>
      <c r="D372" s="158"/>
      <c r="E372" s="132"/>
      <c r="F372" s="85"/>
      <c r="G372" s="85"/>
      <c r="H372" s="85"/>
      <c r="I372" s="85"/>
    </row>
    <row r="373" spans="2:9" s="86" customFormat="1" x14ac:dyDescent="0.25">
      <c r="B373" s="282"/>
      <c r="C373" s="282"/>
      <c r="D373" s="158"/>
      <c r="E373" s="132"/>
      <c r="F373" s="85"/>
      <c r="G373" s="85"/>
      <c r="H373" s="85"/>
      <c r="I373" s="85"/>
    </row>
    <row r="374" spans="2:9" s="86" customFormat="1" x14ac:dyDescent="0.25">
      <c r="B374" s="282"/>
      <c r="C374" s="282"/>
      <c r="D374" s="158"/>
      <c r="E374" s="132"/>
      <c r="F374" s="85"/>
      <c r="G374" s="85"/>
      <c r="H374" s="85"/>
      <c r="I374" s="85"/>
    </row>
    <row r="375" spans="2:9" s="86" customFormat="1" x14ac:dyDescent="0.25">
      <c r="B375" s="282"/>
      <c r="C375" s="282"/>
      <c r="D375" s="158"/>
      <c r="E375" s="132"/>
      <c r="F375" s="85"/>
      <c r="G375" s="85"/>
      <c r="H375" s="85"/>
      <c r="I375" s="85"/>
    </row>
    <row r="376" spans="2:9" s="86" customFormat="1" x14ac:dyDescent="0.25">
      <c r="B376" s="282"/>
      <c r="C376" s="282"/>
      <c r="D376" s="158"/>
      <c r="E376" s="132"/>
      <c r="F376" s="85"/>
      <c r="G376" s="85"/>
      <c r="H376" s="85"/>
      <c r="I376" s="85"/>
    </row>
    <row r="377" spans="2:9" s="86" customFormat="1" x14ac:dyDescent="0.25">
      <c r="B377" s="282"/>
      <c r="C377" s="282"/>
      <c r="D377" s="158"/>
      <c r="E377" s="132"/>
      <c r="F377" s="85"/>
      <c r="G377" s="85"/>
      <c r="H377" s="85"/>
      <c r="I377" s="85"/>
    </row>
    <row r="378" spans="2:9" s="86" customFormat="1" x14ac:dyDescent="0.25">
      <c r="B378" s="282"/>
      <c r="C378" s="282"/>
      <c r="D378" s="158"/>
      <c r="E378" s="132"/>
      <c r="F378" s="85"/>
      <c r="G378" s="85"/>
      <c r="H378" s="85"/>
      <c r="I378" s="85"/>
    </row>
    <row r="379" spans="2:9" s="86" customFormat="1" x14ac:dyDescent="0.25">
      <c r="B379" s="282"/>
      <c r="C379" s="282"/>
      <c r="D379" s="158"/>
      <c r="E379" s="132"/>
      <c r="F379" s="85"/>
      <c r="G379" s="85"/>
      <c r="H379" s="85"/>
      <c r="I379" s="85"/>
    </row>
    <row r="380" spans="2:9" s="86" customFormat="1" x14ac:dyDescent="0.25">
      <c r="B380" s="282"/>
      <c r="C380" s="282"/>
      <c r="D380" s="158"/>
      <c r="E380" s="132"/>
      <c r="F380" s="85"/>
      <c r="G380" s="85"/>
      <c r="H380" s="85"/>
      <c r="I380" s="85"/>
    </row>
    <row r="381" spans="2:9" s="86" customFormat="1" x14ac:dyDescent="0.25">
      <c r="B381" s="282"/>
      <c r="C381" s="282"/>
      <c r="D381" s="158"/>
      <c r="E381" s="132"/>
      <c r="F381" s="85"/>
      <c r="G381" s="85"/>
      <c r="H381" s="85"/>
      <c r="I381" s="85"/>
    </row>
    <row r="382" spans="2:9" s="86" customFormat="1" x14ac:dyDescent="0.25">
      <c r="B382" s="282"/>
      <c r="C382" s="282"/>
      <c r="D382" s="158"/>
      <c r="E382" s="132"/>
      <c r="F382" s="85"/>
      <c r="G382" s="85"/>
      <c r="H382" s="85"/>
      <c r="I382" s="85"/>
    </row>
    <row r="383" spans="2:9" s="86" customFormat="1" x14ac:dyDescent="0.25">
      <c r="B383" s="282"/>
      <c r="C383" s="282"/>
      <c r="D383" s="158"/>
      <c r="E383" s="132"/>
      <c r="F383" s="85"/>
      <c r="G383" s="85"/>
      <c r="H383" s="85"/>
      <c r="I383" s="85"/>
    </row>
    <row r="384" spans="2:9" s="86" customFormat="1" x14ac:dyDescent="0.25">
      <c r="B384" s="282"/>
      <c r="C384" s="282"/>
      <c r="D384" s="158"/>
      <c r="E384" s="132"/>
      <c r="F384" s="85"/>
      <c r="G384" s="85"/>
      <c r="H384" s="85"/>
      <c r="I384" s="85"/>
    </row>
    <row r="385" spans="2:9" s="86" customFormat="1" x14ac:dyDescent="0.25">
      <c r="B385" s="282"/>
      <c r="C385" s="282"/>
      <c r="D385" s="158"/>
      <c r="E385" s="132"/>
      <c r="F385" s="85"/>
      <c r="G385" s="85"/>
      <c r="H385" s="85"/>
      <c r="I385" s="85"/>
    </row>
    <row r="386" spans="2:9" s="86" customFormat="1" x14ac:dyDescent="0.25">
      <c r="B386" s="282"/>
      <c r="C386" s="282"/>
      <c r="D386" s="158"/>
      <c r="E386" s="132"/>
      <c r="F386" s="85"/>
      <c r="G386" s="85"/>
      <c r="H386" s="85"/>
      <c r="I386" s="85"/>
    </row>
    <row r="387" spans="2:9" s="86" customFormat="1" x14ac:dyDescent="0.25">
      <c r="B387" s="282"/>
      <c r="C387" s="282"/>
      <c r="D387" s="158"/>
      <c r="E387" s="132"/>
      <c r="F387" s="85"/>
      <c r="G387" s="85"/>
      <c r="H387" s="85"/>
      <c r="I387" s="85"/>
    </row>
    <row r="388" spans="2:9" s="86" customFormat="1" x14ac:dyDescent="0.25">
      <c r="B388" s="282"/>
      <c r="C388" s="282"/>
      <c r="D388" s="158"/>
      <c r="E388" s="132"/>
      <c r="F388" s="85"/>
      <c r="G388" s="85"/>
      <c r="H388" s="85"/>
      <c r="I388" s="85"/>
    </row>
    <row r="389" spans="2:9" s="86" customFormat="1" x14ac:dyDescent="0.25">
      <c r="B389" s="282"/>
      <c r="C389" s="282"/>
      <c r="D389" s="158"/>
      <c r="E389" s="132"/>
      <c r="F389" s="85"/>
      <c r="G389" s="85"/>
      <c r="H389" s="85"/>
      <c r="I389" s="85"/>
    </row>
    <row r="390" spans="2:9" s="86" customFormat="1" x14ac:dyDescent="0.25">
      <c r="B390" s="282"/>
      <c r="C390" s="282"/>
      <c r="D390" s="158"/>
      <c r="E390" s="132"/>
      <c r="F390" s="85"/>
      <c r="G390" s="85"/>
      <c r="H390" s="85"/>
      <c r="I390" s="85"/>
    </row>
    <row r="391" spans="2:9" s="86" customFormat="1" x14ac:dyDescent="0.25">
      <c r="B391" s="282"/>
      <c r="C391" s="282"/>
      <c r="D391" s="158"/>
      <c r="E391" s="132"/>
      <c r="F391" s="85"/>
      <c r="G391" s="85"/>
      <c r="H391" s="85"/>
      <c r="I391" s="85"/>
    </row>
    <row r="392" spans="2:9" s="86" customFormat="1" x14ac:dyDescent="0.25">
      <c r="B392" s="282"/>
      <c r="C392" s="282"/>
      <c r="D392" s="158"/>
      <c r="E392" s="132"/>
      <c r="F392" s="85"/>
      <c r="G392" s="85"/>
      <c r="H392" s="85"/>
      <c r="I392" s="85"/>
    </row>
    <row r="393" spans="2:9" s="86" customFormat="1" x14ac:dyDescent="0.25">
      <c r="B393" s="282"/>
      <c r="C393" s="282"/>
      <c r="D393" s="158"/>
      <c r="E393" s="132"/>
      <c r="F393" s="85"/>
      <c r="G393" s="85"/>
      <c r="H393" s="85"/>
      <c r="I393" s="85"/>
    </row>
    <row r="394" spans="2:9" s="86" customFormat="1" x14ac:dyDescent="0.25">
      <c r="B394" s="282"/>
      <c r="C394" s="282"/>
      <c r="D394" s="158"/>
      <c r="E394" s="132"/>
      <c r="F394" s="85"/>
      <c r="G394" s="85"/>
      <c r="H394" s="85"/>
      <c r="I394" s="85"/>
    </row>
    <row r="395" spans="2:9" s="86" customFormat="1" x14ac:dyDescent="0.25">
      <c r="B395" s="282"/>
      <c r="C395" s="282"/>
      <c r="D395" s="158"/>
      <c r="E395" s="132"/>
      <c r="F395" s="85"/>
      <c r="G395" s="85"/>
      <c r="H395" s="85"/>
      <c r="I395" s="85"/>
    </row>
    <row r="396" spans="2:9" s="86" customFormat="1" x14ac:dyDescent="0.25">
      <c r="B396" s="282"/>
      <c r="C396" s="282"/>
      <c r="D396" s="158"/>
      <c r="E396" s="132"/>
      <c r="F396" s="85"/>
      <c r="G396" s="85"/>
      <c r="H396" s="85"/>
      <c r="I396" s="85"/>
    </row>
    <row r="397" spans="2:9" s="86" customFormat="1" x14ac:dyDescent="0.25">
      <c r="B397" s="282"/>
      <c r="C397" s="282"/>
      <c r="D397" s="158"/>
      <c r="E397" s="132"/>
      <c r="F397" s="85"/>
      <c r="G397" s="85"/>
      <c r="H397" s="85"/>
      <c r="I397" s="85"/>
    </row>
    <row r="398" spans="2:9" s="86" customFormat="1" x14ac:dyDescent="0.25">
      <c r="B398" s="282"/>
      <c r="C398" s="282"/>
      <c r="D398" s="158"/>
      <c r="E398" s="132"/>
      <c r="F398" s="85"/>
      <c r="G398" s="85"/>
      <c r="H398" s="85"/>
      <c r="I398" s="85"/>
    </row>
    <row r="399" spans="2:9" s="86" customFormat="1" x14ac:dyDescent="0.25">
      <c r="B399" s="282"/>
      <c r="C399" s="282"/>
      <c r="D399" s="158"/>
      <c r="E399" s="132"/>
      <c r="F399" s="85"/>
      <c r="G399" s="85"/>
      <c r="H399" s="85"/>
      <c r="I399" s="85"/>
    </row>
    <row r="400" spans="2:9" s="86" customFormat="1" x14ac:dyDescent="0.25">
      <c r="B400" s="282"/>
      <c r="C400" s="282"/>
      <c r="D400" s="158"/>
      <c r="E400" s="132"/>
      <c r="F400" s="85"/>
      <c r="G400" s="85"/>
      <c r="H400" s="85"/>
      <c r="I400" s="85"/>
    </row>
    <row r="401" spans="2:9" s="86" customFormat="1" x14ac:dyDescent="0.25">
      <c r="B401" s="282"/>
      <c r="C401" s="282"/>
      <c r="D401" s="158"/>
      <c r="E401" s="132"/>
      <c r="F401" s="85"/>
      <c r="G401" s="85"/>
      <c r="H401" s="85"/>
      <c r="I401" s="85"/>
    </row>
    <row r="402" spans="2:9" s="86" customFormat="1" x14ac:dyDescent="0.25">
      <c r="B402" s="282"/>
      <c r="C402" s="282"/>
      <c r="D402" s="158"/>
      <c r="E402" s="132"/>
      <c r="F402" s="85"/>
      <c r="G402" s="85"/>
      <c r="H402" s="85"/>
      <c r="I402" s="85"/>
    </row>
    <row r="403" spans="2:9" s="86" customFormat="1" x14ac:dyDescent="0.25">
      <c r="B403" s="282"/>
      <c r="C403" s="282"/>
      <c r="D403" s="158"/>
      <c r="E403" s="132"/>
      <c r="F403" s="85"/>
      <c r="G403" s="85"/>
      <c r="H403" s="85"/>
      <c r="I403" s="85"/>
    </row>
    <row r="404" spans="2:9" s="86" customFormat="1" x14ac:dyDescent="0.25">
      <c r="B404" s="282"/>
      <c r="C404" s="282"/>
      <c r="D404" s="158"/>
      <c r="E404" s="132"/>
      <c r="F404" s="85"/>
      <c r="G404" s="85"/>
      <c r="H404" s="85"/>
      <c r="I404" s="85"/>
    </row>
    <row r="405" spans="2:9" s="86" customFormat="1" x14ac:dyDescent="0.25">
      <c r="B405" s="282"/>
      <c r="C405" s="282"/>
      <c r="D405" s="158"/>
      <c r="E405" s="132"/>
      <c r="F405" s="85"/>
      <c r="G405" s="85"/>
      <c r="H405" s="85"/>
      <c r="I405" s="85"/>
    </row>
    <row r="406" spans="2:9" s="86" customFormat="1" x14ac:dyDescent="0.25">
      <c r="B406" s="282"/>
      <c r="C406" s="282"/>
      <c r="D406" s="158"/>
      <c r="E406" s="132"/>
      <c r="F406" s="85"/>
      <c r="G406" s="85"/>
      <c r="H406" s="85"/>
      <c r="I406" s="85"/>
    </row>
    <row r="407" spans="2:9" s="86" customFormat="1" x14ac:dyDescent="0.25">
      <c r="B407" s="282"/>
      <c r="C407" s="282"/>
      <c r="D407" s="158"/>
      <c r="E407" s="132"/>
      <c r="F407" s="85"/>
      <c r="G407" s="85"/>
      <c r="H407" s="85"/>
      <c r="I407" s="85"/>
    </row>
    <row r="408" spans="2:9" s="86" customFormat="1" x14ac:dyDescent="0.25">
      <c r="B408" s="282"/>
      <c r="C408" s="282"/>
      <c r="D408" s="158"/>
      <c r="E408" s="132"/>
      <c r="F408" s="85"/>
      <c r="G408" s="85"/>
      <c r="H408" s="85"/>
      <c r="I408" s="85"/>
    </row>
    <row r="409" spans="2:9" s="86" customFormat="1" x14ac:dyDescent="0.25">
      <c r="B409" s="282"/>
      <c r="C409" s="282"/>
      <c r="D409" s="158"/>
      <c r="E409" s="132"/>
      <c r="F409" s="85"/>
      <c r="G409" s="85"/>
      <c r="H409" s="85"/>
      <c r="I409" s="85"/>
    </row>
    <row r="410" spans="2:9" s="86" customFormat="1" x14ac:dyDescent="0.25">
      <c r="B410" s="282"/>
      <c r="C410" s="282"/>
      <c r="D410" s="158"/>
      <c r="E410" s="132"/>
      <c r="F410" s="85"/>
      <c r="G410" s="85"/>
      <c r="H410" s="85"/>
      <c r="I410" s="85"/>
    </row>
    <row r="411" spans="2:9" s="86" customFormat="1" x14ac:dyDescent="0.25">
      <c r="B411" s="282"/>
      <c r="C411" s="282"/>
      <c r="D411" s="158"/>
      <c r="E411" s="132"/>
      <c r="F411" s="85"/>
      <c r="G411" s="85"/>
      <c r="H411" s="85"/>
      <c r="I411" s="85"/>
    </row>
    <row r="412" spans="2:9" s="86" customFormat="1" x14ac:dyDescent="0.25">
      <c r="B412" s="282"/>
      <c r="C412" s="282"/>
      <c r="D412" s="158"/>
      <c r="E412" s="132"/>
      <c r="F412" s="85"/>
      <c r="G412" s="85"/>
      <c r="H412" s="85"/>
      <c r="I412" s="85"/>
    </row>
    <row r="413" spans="2:9" s="86" customFormat="1" x14ac:dyDescent="0.25">
      <c r="B413" s="282"/>
      <c r="C413" s="282"/>
      <c r="D413" s="158"/>
      <c r="E413" s="132"/>
      <c r="F413" s="85"/>
      <c r="G413" s="85"/>
      <c r="H413" s="85"/>
      <c r="I413" s="85"/>
    </row>
    <row r="414" spans="2:9" s="86" customFormat="1" x14ac:dyDescent="0.25">
      <c r="B414" s="282"/>
      <c r="C414" s="282"/>
      <c r="D414" s="158"/>
      <c r="E414" s="132"/>
      <c r="F414" s="85"/>
      <c r="G414" s="85"/>
      <c r="H414" s="85"/>
      <c r="I414" s="85"/>
    </row>
    <row r="415" spans="2:9" s="86" customFormat="1" x14ac:dyDescent="0.25">
      <c r="B415" s="282"/>
      <c r="C415" s="282"/>
      <c r="D415" s="158"/>
      <c r="E415" s="132"/>
      <c r="F415" s="85"/>
      <c r="G415" s="85"/>
      <c r="H415" s="85"/>
      <c r="I415" s="85"/>
    </row>
    <row r="416" spans="2:9" s="86" customFormat="1" x14ac:dyDescent="0.25">
      <c r="B416" s="282"/>
      <c r="C416" s="282"/>
      <c r="D416" s="158"/>
      <c r="E416" s="132"/>
      <c r="F416" s="85"/>
      <c r="G416" s="85"/>
      <c r="H416" s="85"/>
      <c r="I416" s="85"/>
    </row>
    <row r="417" spans="2:9" s="86" customFormat="1" x14ac:dyDescent="0.25">
      <c r="B417" s="282"/>
      <c r="C417" s="282"/>
      <c r="D417" s="158"/>
      <c r="E417" s="132"/>
      <c r="F417" s="85"/>
      <c r="G417" s="85"/>
      <c r="H417" s="85"/>
      <c r="I417" s="85"/>
    </row>
    <row r="418" spans="2:9" s="86" customFormat="1" x14ac:dyDescent="0.25">
      <c r="B418" s="282"/>
      <c r="C418" s="282"/>
      <c r="D418" s="158"/>
      <c r="E418" s="132"/>
      <c r="F418" s="85"/>
      <c r="G418" s="85"/>
      <c r="H418" s="85"/>
      <c r="I418" s="85"/>
    </row>
    <row r="419" spans="2:9" s="86" customFormat="1" x14ac:dyDescent="0.25">
      <c r="B419" s="282"/>
      <c r="C419" s="282"/>
      <c r="D419" s="158"/>
      <c r="E419" s="132"/>
      <c r="F419" s="85"/>
      <c r="G419" s="85"/>
      <c r="H419" s="85"/>
      <c r="I419" s="85"/>
    </row>
    <row r="420" spans="2:9" s="86" customFormat="1" x14ac:dyDescent="0.25">
      <c r="B420" s="282"/>
      <c r="C420" s="282"/>
      <c r="D420" s="158"/>
      <c r="E420" s="132"/>
      <c r="F420" s="85"/>
      <c r="G420" s="85"/>
      <c r="H420" s="85"/>
      <c r="I420" s="85"/>
    </row>
    <row r="421" spans="2:9" s="86" customFormat="1" x14ac:dyDescent="0.25">
      <c r="B421" s="282"/>
      <c r="C421" s="282"/>
      <c r="D421" s="158"/>
      <c r="E421" s="132"/>
      <c r="F421" s="85"/>
      <c r="G421" s="85"/>
      <c r="H421" s="85"/>
      <c r="I421" s="85"/>
    </row>
    <row r="422" spans="2:9" s="86" customFormat="1" x14ac:dyDescent="0.25">
      <c r="B422" s="282"/>
      <c r="C422" s="282"/>
      <c r="D422" s="158"/>
      <c r="E422" s="132"/>
      <c r="F422" s="85"/>
      <c r="G422" s="85"/>
      <c r="H422" s="85"/>
      <c r="I422" s="85"/>
    </row>
    <row r="423" spans="2:9" s="86" customFormat="1" x14ac:dyDescent="0.25">
      <c r="B423" s="282"/>
      <c r="C423" s="282"/>
      <c r="D423" s="158"/>
      <c r="E423" s="132"/>
      <c r="F423" s="85"/>
      <c r="G423" s="85"/>
      <c r="H423" s="85"/>
      <c r="I423" s="85"/>
    </row>
    <row r="424" spans="2:9" s="86" customFormat="1" x14ac:dyDescent="0.25">
      <c r="B424" s="282"/>
      <c r="C424" s="282"/>
      <c r="D424" s="158"/>
      <c r="E424" s="132"/>
      <c r="F424" s="85"/>
      <c r="G424" s="85"/>
      <c r="H424" s="85"/>
      <c r="I424" s="85"/>
    </row>
    <row r="425" spans="2:9" s="86" customFormat="1" x14ac:dyDescent="0.25">
      <c r="B425" s="282"/>
      <c r="C425" s="282"/>
      <c r="D425" s="158"/>
      <c r="E425" s="132"/>
      <c r="F425" s="85"/>
      <c r="G425" s="85"/>
      <c r="H425" s="85"/>
      <c r="I425" s="85"/>
    </row>
    <row r="426" spans="2:9" s="86" customFormat="1" x14ac:dyDescent="0.25">
      <c r="B426" s="282"/>
      <c r="C426" s="282"/>
      <c r="D426" s="158"/>
      <c r="E426" s="132"/>
      <c r="F426" s="85"/>
      <c r="G426" s="85"/>
      <c r="H426" s="85"/>
      <c r="I426" s="85"/>
    </row>
    <row r="427" spans="2:9" s="86" customFormat="1" x14ac:dyDescent="0.25">
      <c r="B427" s="282"/>
      <c r="C427" s="282"/>
      <c r="D427" s="158"/>
      <c r="E427" s="132"/>
      <c r="F427" s="85"/>
      <c r="G427" s="85"/>
      <c r="H427" s="85"/>
      <c r="I427" s="85"/>
    </row>
    <row r="428" spans="2:9" s="86" customFormat="1" x14ac:dyDescent="0.25">
      <c r="B428" s="282"/>
      <c r="C428" s="282"/>
      <c r="D428" s="158"/>
      <c r="E428" s="132"/>
      <c r="F428" s="85"/>
      <c r="G428" s="85"/>
      <c r="H428" s="85"/>
      <c r="I428" s="85"/>
    </row>
    <row r="429" spans="2:9" s="86" customFormat="1" x14ac:dyDescent="0.25">
      <c r="B429" s="282"/>
      <c r="C429" s="282"/>
      <c r="D429" s="158"/>
      <c r="E429" s="132"/>
      <c r="F429" s="85"/>
      <c r="G429" s="85"/>
      <c r="H429" s="85"/>
      <c r="I429" s="85"/>
    </row>
    <row r="430" spans="2:9" s="86" customFormat="1" x14ac:dyDescent="0.25">
      <c r="B430" s="282"/>
      <c r="C430" s="282"/>
      <c r="D430" s="158"/>
      <c r="E430" s="132"/>
      <c r="F430" s="85"/>
      <c r="G430" s="85"/>
      <c r="H430" s="85"/>
      <c r="I430" s="85"/>
    </row>
    <row r="431" spans="2:9" s="86" customFormat="1" x14ac:dyDescent="0.25">
      <c r="B431" s="282"/>
      <c r="C431" s="282"/>
      <c r="D431" s="158"/>
      <c r="E431" s="132"/>
      <c r="F431" s="85"/>
      <c r="G431" s="85"/>
      <c r="H431" s="85"/>
      <c r="I431" s="85"/>
    </row>
    <row r="432" spans="2:9" s="86" customFormat="1" x14ac:dyDescent="0.25">
      <c r="B432" s="282"/>
      <c r="C432" s="282"/>
      <c r="D432" s="158"/>
      <c r="E432" s="132"/>
      <c r="F432" s="85"/>
      <c r="G432" s="85"/>
      <c r="H432" s="85"/>
      <c r="I432" s="85"/>
    </row>
    <row r="433" spans="2:9" s="86" customFormat="1" x14ac:dyDescent="0.25">
      <c r="B433" s="282"/>
      <c r="C433" s="282"/>
      <c r="D433" s="158"/>
      <c r="E433" s="132"/>
      <c r="F433" s="85"/>
      <c r="G433" s="85"/>
      <c r="H433" s="85"/>
      <c r="I433" s="85"/>
    </row>
    <row r="434" spans="2:9" s="86" customFormat="1" x14ac:dyDescent="0.25">
      <c r="B434" s="282"/>
      <c r="C434" s="282"/>
      <c r="D434" s="158"/>
      <c r="E434" s="132"/>
      <c r="F434" s="85"/>
      <c r="G434" s="85"/>
      <c r="H434" s="85"/>
      <c r="I434" s="85"/>
    </row>
    <row r="435" spans="2:9" s="86" customFormat="1" x14ac:dyDescent="0.25">
      <c r="B435" s="282"/>
      <c r="C435" s="282"/>
      <c r="D435" s="158"/>
      <c r="E435" s="132"/>
      <c r="F435" s="85"/>
      <c r="G435" s="85"/>
      <c r="H435" s="85"/>
      <c r="I435" s="85"/>
    </row>
    <row r="436" spans="2:9" s="86" customFormat="1" x14ac:dyDescent="0.25">
      <c r="B436" s="282"/>
      <c r="C436" s="282"/>
      <c r="D436" s="158"/>
      <c r="E436" s="132"/>
      <c r="F436" s="85"/>
      <c r="G436" s="85"/>
      <c r="H436" s="85"/>
      <c r="I436" s="85"/>
    </row>
    <row r="437" spans="2:9" s="86" customFormat="1" x14ac:dyDescent="0.25">
      <c r="B437" s="282"/>
      <c r="C437" s="282"/>
      <c r="D437" s="158"/>
      <c r="E437" s="132"/>
      <c r="F437" s="85"/>
      <c r="G437" s="85"/>
      <c r="H437" s="85"/>
      <c r="I437" s="85"/>
    </row>
    <row r="438" spans="2:9" s="86" customFormat="1" x14ac:dyDescent="0.25">
      <c r="B438" s="282"/>
      <c r="C438" s="282"/>
      <c r="D438" s="158"/>
      <c r="E438" s="132"/>
      <c r="F438" s="85"/>
      <c r="G438" s="85"/>
      <c r="H438" s="85"/>
      <c r="I438" s="85"/>
    </row>
    <row r="439" spans="2:9" s="86" customFormat="1" x14ac:dyDescent="0.25">
      <c r="B439" s="282"/>
      <c r="C439" s="282"/>
      <c r="D439" s="158"/>
      <c r="E439" s="132"/>
      <c r="F439" s="85"/>
      <c r="G439" s="85"/>
      <c r="H439" s="85"/>
      <c r="I439" s="85"/>
    </row>
    <row r="440" spans="2:9" s="86" customFormat="1" x14ac:dyDescent="0.25">
      <c r="B440" s="282"/>
      <c r="C440" s="282"/>
      <c r="D440" s="158"/>
      <c r="E440" s="132"/>
      <c r="F440" s="85"/>
      <c r="G440" s="85"/>
      <c r="H440" s="85"/>
      <c r="I440" s="85"/>
    </row>
    <row r="441" spans="2:9" s="86" customFormat="1" x14ac:dyDescent="0.25">
      <c r="B441" s="282"/>
      <c r="C441" s="282"/>
      <c r="D441" s="158"/>
      <c r="E441" s="132"/>
      <c r="F441" s="85"/>
      <c r="G441" s="85"/>
      <c r="H441" s="85"/>
      <c r="I441" s="85"/>
    </row>
    <row r="442" spans="2:9" s="86" customFormat="1" x14ac:dyDescent="0.25">
      <c r="B442" s="282"/>
      <c r="C442" s="282"/>
      <c r="D442" s="158"/>
      <c r="E442" s="132"/>
      <c r="F442" s="85"/>
      <c r="G442" s="85"/>
      <c r="H442" s="85"/>
      <c r="I442" s="85"/>
    </row>
    <row r="443" spans="2:9" s="86" customFormat="1" x14ac:dyDescent="0.25">
      <c r="B443" s="282"/>
      <c r="C443" s="282"/>
      <c r="D443" s="158"/>
      <c r="E443" s="132"/>
      <c r="F443" s="85"/>
      <c r="G443" s="85"/>
      <c r="H443" s="85"/>
      <c r="I443" s="85"/>
    </row>
    <row r="444" spans="2:9" s="86" customFormat="1" x14ac:dyDescent="0.25">
      <c r="B444" s="282"/>
      <c r="C444" s="282"/>
      <c r="D444" s="158"/>
      <c r="E444" s="132"/>
      <c r="F444" s="85"/>
      <c r="G444" s="85"/>
      <c r="H444" s="85"/>
      <c r="I444" s="85"/>
    </row>
    <row r="445" spans="2:9" s="86" customFormat="1" x14ac:dyDescent="0.25">
      <c r="B445" s="282"/>
      <c r="C445" s="282"/>
      <c r="D445" s="158"/>
      <c r="E445" s="132"/>
      <c r="F445" s="85"/>
      <c r="G445" s="85"/>
      <c r="H445" s="85"/>
      <c r="I445" s="85"/>
    </row>
    <row r="446" spans="2:9" s="86" customFormat="1" x14ac:dyDescent="0.25">
      <c r="B446" s="282"/>
      <c r="C446" s="282"/>
      <c r="D446" s="158"/>
      <c r="E446" s="132"/>
      <c r="F446" s="85"/>
      <c r="G446" s="85"/>
      <c r="H446" s="85"/>
      <c r="I446" s="85"/>
    </row>
    <row r="447" spans="2:9" s="86" customFormat="1" x14ac:dyDescent="0.25">
      <c r="B447" s="282"/>
      <c r="C447" s="282"/>
      <c r="D447" s="158"/>
      <c r="E447" s="132"/>
      <c r="F447" s="85"/>
      <c r="G447" s="85"/>
      <c r="H447" s="85"/>
      <c r="I447" s="85"/>
    </row>
    <row r="448" spans="2:9" s="86" customFormat="1" x14ac:dyDescent="0.25">
      <c r="B448" s="282"/>
      <c r="C448" s="282"/>
      <c r="D448" s="158"/>
      <c r="E448" s="132"/>
      <c r="F448" s="85"/>
      <c r="G448" s="85"/>
      <c r="H448" s="85"/>
      <c r="I448" s="85"/>
    </row>
    <row r="449" spans="2:9" s="86" customFormat="1" x14ac:dyDescent="0.25">
      <c r="B449" s="282"/>
      <c r="C449" s="282"/>
      <c r="D449" s="158"/>
      <c r="E449" s="132"/>
      <c r="F449" s="85"/>
      <c r="G449" s="85"/>
      <c r="H449" s="85"/>
      <c r="I449" s="85"/>
    </row>
    <row r="450" spans="2:9" s="86" customFormat="1" x14ac:dyDescent="0.25">
      <c r="B450" s="282"/>
      <c r="C450" s="282"/>
      <c r="D450" s="158"/>
      <c r="E450" s="132"/>
      <c r="F450" s="85"/>
      <c r="G450" s="85"/>
      <c r="H450" s="85"/>
      <c r="I450" s="85"/>
    </row>
    <row r="451" spans="2:9" s="86" customFormat="1" x14ac:dyDescent="0.25">
      <c r="B451" s="282"/>
      <c r="C451" s="282"/>
      <c r="D451" s="158"/>
      <c r="E451" s="132"/>
      <c r="F451" s="85"/>
      <c r="G451" s="85"/>
      <c r="H451" s="85"/>
      <c r="I451" s="85"/>
    </row>
    <row r="452" spans="2:9" s="86" customFormat="1" x14ac:dyDescent="0.25">
      <c r="B452" s="282"/>
      <c r="C452" s="282"/>
      <c r="D452" s="158"/>
      <c r="E452" s="132"/>
      <c r="F452" s="85"/>
      <c r="G452" s="85"/>
      <c r="H452" s="85"/>
      <c r="I452" s="85"/>
    </row>
    <row r="453" spans="2:9" s="86" customFormat="1" x14ac:dyDescent="0.25">
      <c r="B453" s="282"/>
      <c r="C453" s="282"/>
      <c r="D453" s="158"/>
      <c r="E453" s="132"/>
      <c r="F453" s="85"/>
      <c r="G453" s="85"/>
      <c r="H453" s="85"/>
      <c r="I453" s="85"/>
    </row>
    <row r="454" spans="2:9" s="86" customFormat="1" x14ac:dyDescent="0.25">
      <c r="B454" s="282"/>
      <c r="C454" s="282"/>
      <c r="D454" s="158"/>
      <c r="E454" s="132"/>
      <c r="F454" s="85"/>
      <c r="G454" s="85"/>
      <c r="H454" s="85"/>
      <c r="I454" s="85"/>
    </row>
    <row r="455" spans="2:9" s="86" customFormat="1" x14ac:dyDescent="0.25">
      <c r="B455" s="282"/>
      <c r="C455" s="282"/>
      <c r="D455" s="158"/>
      <c r="E455" s="132"/>
      <c r="F455" s="85"/>
      <c r="G455" s="85"/>
      <c r="H455" s="85"/>
      <c r="I455" s="85"/>
    </row>
    <row r="456" spans="2:9" s="86" customFormat="1" x14ac:dyDescent="0.25">
      <c r="B456" s="282"/>
      <c r="C456" s="282"/>
      <c r="D456" s="158"/>
      <c r="E456" s="132"/>
      <c r="F456" s="85"/>
      <c r="G456" s="85"/>
      <c r="H456" s="85"/>
      <c r="I456" s="85"/>
    </row>
    <row r="457" spans="2:9" s="86" customFormat="1" x14ac:dyDescent="0.25">
      <c r="B457" s="282"/>
      <c r="C457" s="282"/>
      <c r="D457" s="158"/>
      <c r="E457" s="132"/>
      <c r="F457" s="85"/>
      <c r="G457" s="85"/>
      <c r="H457" s="85"/>
      <c r="I457" s="85"/>
    </row>
    <row r="458" spans="2:9" s="86" customFormat="1" x14ac:dyDescent="0.25">
      <c r="B458" s="282"/>
      <c r="C458" s="282"/>
      <c r="D458" s="158"/>
      <c r="E458" s="132"/>
      <c r="F458" s="85"/>
      <c r="G458" s="85"/>
      <c r="H458" s="85"/>
      <c r="I458" s="85"/>
    </row>
    <row r="459" spans="2:9" s="86" customFormat="1" x14ac:dyDescent="0.25">
      <c r="B459" s="282"/>
      <c r="C459" s="282"/>
      <c r="D459" s="158"/>
      <c r="E459" s="132"/>
      <c r="F459" s="85"/>
      <c r="G459" s="85"/>
      <c r="H459" s="85"/>
      <c r="I459" s="85"/>
    </row>
    <row r="460" spans="2:9" s="86" customFormat="1" x14ac:dyDescent="0.25">
      <c r="B460" s="282"/>
      <c r="C460" s="282"/>
      <c r="D460" s="158"/>
      <c r="E460" s="132"/>
      <c r="F460" s="85"/>
      <c r="G460" s="85"/>
      <c r="H460" s="85"/>
      <c r="I460" s="85"/>
    </row>
    <row r="461" spans="2:9" s="86" customFormat="1" x14ac:dyDescent="0.25">
      <c r="B461" s="282"/>
      <c r="C461" s="282"/>
      <c r="D461" s="158"/>
      <c r="E461" s="132"/>
      <c r="F461" s="85"/>
      <c r="G461" s="85"/>
      <c r="H461" s="85"/>
      <c r="I461" s="85"/>
    </row>
    <row r="462" spans="2:9" s="86" customFormat="1" x14ac:dyDescent="0.25">
      <c r="B462" s="282"/>
      <c r="C462" s="282"/>
      <c r="D462" s="158"/>
      <c r="E462" s="132"/>
      <c r="F462" s="85"/>
      <c r="G462" s="85"/>
      <c r="H462" s="85"/>
      <c r="I462" s="85"/>
    </row>
    <row r="463" spans="2:9" s="86" customFormat="1" x14ac:dyDescent="0.25">
      <c r="B463" s="282"/>
      <c r="C463" s="282"/>
      <c r="D463" s="158"/>
      <c r="E463" s="132"/>
      <c r="F463" s="85"/>
      <c r="G463" s="85"/>
      <c r="H463" s="85"/>
      <c r="I463" s="85"/>
    </row>
    <row r="464" spans="2:9" s="86" customFormat="1" x14ac:dyDescent="0.25">
      <c r="B464" s="282"/>
      <c r="C464" s="282"/>
      <c r="D464" s="158"/>
      <c r="E464" s="132"/>
      <c r="F464" s="85"/>
      <c r="G464" s="85"/>
      <c r="H464" s="85"/>
      <c r="I464" s="85"/>
    </row>
    <row r="465" spans="2:9" s="86" customFormat="1" x14ac:dyDescent="0.25">
      <c r="B465" s="282"/>
      <c r="C465" s="282"/>
      <c r="D465" s="158"/>
      <c r="E465" s="132"/>
      <c r="F465" s="85"/>
      <c r="G465" s="85"/>
      <c r="H465" s="85"/>
      <c r="I465" s="85"/>
    </row>
    <row r="466" spans="2:9" s="86" customFormat="1" x14ac:dyDescent="0.25">
      <c r="B466" s="282"/>
      <c r="C466" s="282"/>
      <c r="D466" s="158"/>
      <c r="E466" s="132"/>
      <c r="F466" s="85"/>
      <c r="G466" s="85"/>
      <c r="H466" s="85"/>
      <c r="I466" s="85"/>
    </row>
    <row r="467" spans="2:9" s="86" customFormat="1" x14ac:dyDescent="0.25">
      <c r="B467" s="282"/>
      <c r="C467" s="282"/>
      <c r="D467" s="158"/>
      <c r="E467" s="132"/>
      <c r="F467" s="85"/>
      <c r="G467" s="85"/>
      <c r="H467" s="85"/>
      <c r="I467" s="85"/>
    </row>
    <row r="468" spans="2:9" s="86" customFormat="1" x14ac:dyDescent="0.25">
      <c r="B468" s="282"/>
      <c r="C468" s="282"/>
      <c r="D468" s="158"/>
      <c r="E468" s="132"/>
      <c r="F468" s="85"/>
      <c r="G468" s="85"/>
      <c r="H468" s="85"/>
      <c r="I468" s="85"/>
    </row>
    <row r="469" spans="2:9" s="86" customFormat="1" x14ac:dyDescent="0.25">
      <c r="B469" s="282"/>
      <c r="C469" s="282"/>
      <c r="D469" s="158"/>
      <c r="E469" s="132"/>
      <c r="F469" s="85"/>
      <c r="G469" s="85"/>
      <c r="H469" s="85"/>
      <c r="I469" s="85"/>
    </row>
    <row r="470" spans="2:9" s="86" customFormat="1" x14ac:dyDescent="0.25">
      <c r="B470" s="282"/>
      <c r="C470" s="282"/>
      <c r="D470" s="158"/>
      <c r="E470" s="132"/>
      <c r="F470" s="85"/>
      <c r="G470" s="85"/>
      <c r="H470" s="85"/>
      <c r="I470" s="85"/>
    </row>
    <row r="471" spans="2:9" s="86" customFormat="1" x14ac:dyDescent="0.25">
      <c r="B471" s="282"/>
      <c r="C471" s="282"/>
      <c r="D471" s="158"/>
      <c r="E471" s="132"/>
      <c r="F471" s="85"/>
      <c r="G471" s="85"/>
      <c r="H471" s="85"/>
      <c r="I471" s="85"/>
    </row>
    <row r="472" spans="2:9" s="86" customFormat="1" x14ac:dyDescent="0.25">
      <c r="B472" s="282"/>
      <c r="C472" s="282"/>
      <c r="D472" s="158"/>
      <c r="E472" s="132"/>
      <c r="F472" s="85"/>
      <c r="G472" s="85"/>
      <c r="H472" s="85"/>
      <c r="I472" s="85"/>
    </row>
    <row r="473" spans="2:9" s="86" customFormat="1" x14ac:dyDescent="0.25">
      <c r="B473" s="282"/>
      <c r="C473" s="282"/>
      <c r="D473" s="158"/>
      <c r="E473" s="132"/>
      <c r="F473" s="85"/>
      <c r="G473" s="85"/>
      <c r="H473" s="85"/>
      <c r="I473" s="85"/>
    </row>
    <row r="474" spans="2:9" s="86" customFormat="1" x14ac:dyDescent="0.25">
      <c r="B474" s="282"/>
      <c r="C474" s="282"/>
      <c r="D474" s="158"/>
      <c r="E474" s="132"/>
      <c r="F474" s="85"/>
      <c r="G474" s="85"/>
      <c r="H474" s="85"/>
      <c r="I474" s="85"/>
    </row>
    <row r="475" spans="2:9" s="86" customFormat="1" x14ac:dyDescent="0.25">
      <c r="B475" s="282"/>
      <c r="C475" s="282"/>
      <c r="D475" s="158"/>
      <c r="E475" s="132"/>
      <c r="F475" s="85"/>
      <c r="G475" s="85"/>
      <c r="H475" s="85"/>
      <c r="I475" s="85"/>
    </row>
    <row r="476" spans="2:9" s="86" customFormat="1" x14ac:dyDescent="0.25">
      <c r="B476" s="282"/>
      <c r="C476" s="282"/>
      <c r="D476" s="158"/>
      <c r="E476" s="132"/>
      <c r="F476" s="85"/>
      <c r="G476" s="85"/>
      <c r="H476" s="85"/>
      <c r="I476" s="85"/>
    </row>
    <row r="477" spans="2:9" s="86" customFormat="1" x14ac:dyDescent="0.25">
      <c r="B477" s="282"/>
      <c r="C477" s="282"/>
      <c r="D477" s="158"/>
      <c r="E477" s="132"/>
      <c r="F477" s="85"/>
      <c r="G477" s="85"/>
      <c r="H477" s="85"/>
      <c r="I477" s="85"/>
    </row>
    <row r="478" spans="2:9" s="86" customFormat="1" x14ac:dyDescent="0.25">
      <c r="B478" s="282"/>
      <c r="C478" s="282"/>
      <c r="D478" s="158"/>
      <c r="E478" s="132"/>
      <c r="F478" s="85"/>
      <c r="G478" s="85"/>
      <c r="H478" s="85"/>
      <c r="I478" s="85"/>
    </row>
    <row r="479" spans="2:9" s="86" customFormat="1" x14ac:dyDescent="0.25">
      <c r="B479" s="282"/>
      <c r="C479" s="282"/>
      <c r="D479" s="158"/>
      <c r="E479" s="132"/>
      <c r="F479" s="85"/>
      <c r="G479" s="85"/>
      <c r="H479" s="85"/>
      <c r="I479" s="85"/>
    </row>
    <row r="480" spans="2:9" s="86" customFormat="1" x14ac:dyDescent="0.25">
      <c r="B480" s="282"/>
      <c r="C480" s="282"/>
      <c r="D480" s="158"/>
      <c r="E480" s="132"/>
      <c r="F480" s="85"/>
      <c r="G480" s="85"/>
      <c r="H480" s="85"/>
      <c r="I480" s="85"/>
    </row>
    <row r="481" spans="2:9" s="86" customFormat="1" x14ac:dyDescent="0.25">
      <c r="B481" s="282"/>
      <c r="C481" s="282"/>
      <c r="D481" s="158"/>
      <c r="E481" s="132"/>
      <c r="F481" s="85"/>
      <c r="G481" s="85"/>
      <c r="H481" s="85"/>
      <c r="I481" s="85"/>
    </row>
    <row r="482" spans="2:9" s="86" customFormat="1" x14ac:dyDescent="0.25">
      <c r="B482" s="282"/>
      <c r="C482" s="282"/>
      <c r="D482" s="158"/>
      <c r="E482" s="132"/>
      <c r="F482" s="85"/>
      <c r="G482" s="85"/>
      <c r="H482" s="85"/>
      <c r="I482" s="85"/>
    </row>
    <row r="483" spans="2:9" s="86" customFormat="1" x14ac:dyDescent="0.25">
      <c r="B483" s="282"/>
      <c r="C483" s="282"/>
      <c r="D483" s="158"/>
      <c r="E483" s="132"/>
      <c r="F483" s="85"/>
      <c r="G483" s="85"/>
      <c r="H483" s="85"/>
      <c r="I483" s="85"/>
    </row>
    <row r="484" spans="2:9" s="86" customFormat="1" x14ac:dyDescent="0.25">
      <c r="B484" s="282"/>
      <c r="C484" s="282"/>
      <c r="D484" s="158"/>
      <c r="E484" s="132"/>
      <c r="F484" s="85"/>
      <c r="G484" s="85"/>
      <c r="H484" s="85"/>
      <c r="I484" s="85"/>
    </row>
    <row r="485" spans="2:9" s="86" customFormat="1" x14ac:dyDescent="0.25">
      <c r="B485" s="282"/>
      <c r="C485" s="282"/>
      <c r="D485" s="158"/>
      <c r="E485" s="132"/>
      <c r="F485" s="85"/>
      <c r="G485" s="85"/>
      <c r="H485" s="85"/>
      <c r="I485" s="85"/>
    </row>
    <row r="486" spans="2:9" s="86" customFormat="1" x14ac:dyDescent="0.25">
      <c r="B486" s="282"/>
      <c r="C486" s="282"/>
      <c r="D486" s="158"/>
      <c r="E486" s="132"/>
      <c r="F486" s="85"/>
      <c r="G486" s="85"/>
      <c r="H486" s="85"/>
      <c r="I486" s="85"/>
    </row>
    <row r="487" spans="2:9" s="86" customFormat="1" x14ac:dyDescent="0.25">
      <c r="B487" s="282"/>
      <c r="C487" s="282"/>
      <c r="D487" s="158"/>
      <c r="E487" s="132"/>
      <c r="F487" s="85"/>
      <c r="G487" s="85"/>
      <c r="H487" s="85"/>
      <c r="I487" s="85"/>
    </row>
    <row r="488" spans="2:9" s="86" customFormat="1" x14ac:dyDescent="0.25">
      <c r="B488" s="282"/>
      <c r="C488" s="282"/>
      <c r="D488" s="158"/>
      <c r="E488" s="132"/>
      <c r="F488" s="85"/>
      <c r="G488" s="85"/>
      <c r="H488" s="85"/>
      <c r="I488" s="85"/>
    </row>
    <row r="489" spans="2:9" s="86" customFormat="1" x14ac:dyDescent="0.25">
      <c r="B489" s="282"/>
      <c r="C489" s="282"/>
      <c r="D489" s="158"/>
      <c r="E489" s="132"/>
      <c r="F489" s="85"/>
      <c r="G489" s="85"/>
      <c r="H489" s="85"/>
      <c r="I489" s="85"/>
    </row>
    <row r="490" spans="2:9" s="86" customFormat="1" x14ac:dyDescent="0.25">
      <c r="B490" s="282"/>
      <c r="C490" s="282"/>
      <c r="D490" s="158"/>
      <c r="E490" s="132"/>
      <c r="F490" s="85"/>
      <c r="G490" s="85"/>
      <c r="H490" s="85"/>
      <c r="I490" s="85"/>
    </row>
    <row r="491" spans="2:9" s="86" customFormat="1" x14ac:dyDescent="0.25">
      <c r="B491" s="282"/>
      <c r="C491" s="282"/>
      <c r="D491" s="158"/>
      <c r="E491" s="132"/>
      <c r="F491" s="85"/>
      <c r="G491" s="85"/>
      <c r="H491" s="85"/>
      <c r="I491" s="85"/>
    </row>
    <row r="492" spans="2:9" s="86" customFormat="1" x14ac:dyDescent="0.25">
      <c r="B492" s="282"/>
      <c r="C492" s="282"/>
      <c r="D492" s="158"/>
      <c r="E492" s="132"/>
      <c r="F492" s="85"/>
      <c r="G492" s="85"/>
      <c r="H492" s="85"/>
      <c r="I492" s="85"/>
    </row>
    <row r="493" spans="2:9" s="86" customFormat="1" x14ac:dyDescent="0.25">
      <c r="B493" s="282"/>
      <c r="C493" s="282"/>
      <c r="D493" s="158"/>
      <c r="E493" s="132"/>
      <c r="F493" s="85"/>
      <c r="G493" s="85"/>
      <c r="H493" s="85"/>
      <c r="I493" s="85"/>
    </row>
    <row r="494" spans="2:9" s="86" customFormat="1" x14ac:dyDescent="0.25">
      <c r="B494" s="282"/>
      <c r="C494" s="282"/>
      <c r="D494" s="158"/>
      <c r="E494" s="132"/>
      <c r="F494" s="85"/>
      <c r="G494" s="85"/>
      <c r="H494" s="85"/>
      <c r="I494" s="85"/>
    </row>
    <row r="495" spans="2:9" s="86" customFormat="1" x14ac:dyDescent="0.25">
      <c r="B495" s="282"/>
      <c r="C495" s="282"/>
      <c r="D495" s="158"/>
      <c r="E495" s="132"/>
      <c r="F495" s="85"/>
      <c r="G495" s="85"/>
      <c r="H495" s="85"/>
      <c r="I495" s="85"/>
    </row>
    <row r="496" spans="2:9" s="86" customFormat="1" x14ac:dyDescent="0.25">
      <c r="B496" s="282"/>
      <c r="C496" s="282"/>
      <c r="D496" s="158"/>
      <c r="E496" s="132"/>
      <c r="F496" s="85"/>
      <c r="G496" s="85"/>
      <c r="H496" s="85"/>
      <c r="I496" s="85"/>
    </row>
    <row r="497" spans="2:9" s="86" customFormat="1" x14ac:dyDescent="0.25">
      <c r="B497" s="282"/>
      <c r="C497" s="282"/>
      <c r="D497" s="158"/>
      <c r="E497" s="132"/>
      <c r="F497" s="85"/>
      <c r="G497" s="85"/>
      <c r="H497" s="85"/>
      <c r="I497" s="85"/>
    </row>
    <row r="498" spans="2:9" s="86" customFormat="1" x14ac:dyDescent="0.25">
      <c r="B498" s="282"/>
      <c r="C498" s="282"/>
      <c r="D498" s="158"/>
      <c r="E498" s="132"/>
      <c r="F498" s="85"/>
      <c r="G498" s="85"/>
      <c r="H498" s="85"/>
      <c r="I498" s="85"/>
    </row>
    <row r="499" spans="2:9" s="86" customFormat="1" x14ac:dyDescent="0.25">
      <c r="B499" s="282"/>
      <c r="C499" s="282"/>
      <c r="D499" s="158"/>
      <c r="E499" s="132"/>
      <c r="F499" s="85"/>
      <c r="G499" s="85"/>
      <c r="H499" s="85"/>
      <c r="I499" s="85"/>
    </row>
    <row r="500" spans="2:9" s="86" customFormat="1" x14ac:dyDescent="0.25">
      <c r="B500" s="282"/>
      <c r="C500" s="282"/>
      <c r="D500" s="158"/>
      <c r="E500" s="132"/>
      <c r="F500" s="85"/>
      <c r="G500" s="85"/>
      <c r="H500" s="85"/>
      <c r="I500" s="85"/>
    </row>
    <row r="501" spans="2:9" s="86" customFormat="1" x14ac:dyDescent="0.25">
      <c r="B501" s="282"/>
      <c r="C501" s="282"/>
      <c r="D501" s="158"/>
      <c r="E501" s="132"/>
      <c r="F501" s="85"/>
      <c r="G501" s="85"/>
      <c r="H501" s="85"/>
      <c r="I501" s="85"/>
    </row>
    <row r="502" spans="2:9" s="86" customFormat="1" x14ac:dyDescent="0.25">
      <c r="B502" s="282"/>
      <c r="C502" s="282"/>
      <c r="D502" s="158"/>
      <c r="E502" s="132"/>
      <c r="F502" s="85"/>
      <c r="G502" s="85"/>
      <c r="H502" s="85"/>
      <c r="I502" s="85"/>
    </row>
    <row r="503" spans="2:9" s="86" customFormat="1" x14ac:dyDescent="0.25">
      <c r="B503" s="282"/>
      <c r="C503" s="282"/>
      <c r="D503" s="158"/>
      <c r="E503" s="132"/>
      <c r="F503" s="85"/>
      <c r="G503" s="85"/>
      <c r="H503" s="85"/>
      <c r="I503" s="85"/>
    </row>
    <row r="504" spans="2:9" s="86" customFormat="1" x14ac:dyDescent="0.25">
      <c r="B504" s="282"/>
      <c r="C504" s="282"/>
      <c r="D504" s="158"/>
      <c r="E504" s="132"/>
      <c r="F504" s="85"/>
      <c r="G504" s="85"/>
      <c r="H504" s="85"/>
      <c r="I504" s="85"/>
    </row>
    <row r="505" spans="2:9" s="86" customFormat="1" x14ac:dyDescent="0.25">
      <c r="B505" s="282"/>
      <c r="C505" s="282"/>
      <c r="D505" s="158"/>
      <c r="E505" s="132"/>
      <c r="F505" s="85"/>
      <c r="G505" s="85"/>
      <c r="H505" s="85"/>
      <c r="I505" s="85"/>
    </row>
    <row r="506" spans="2:9" s="86" customFormat="1" x14ac:dyDescent="0.25">
      <c r="B506" s="282"/>
      <c r="C506" s="282"/>
      <c r="D506" s="158"/>
      <c r="E506" s="132"/>
      <c r="F506" s="85"/>
      <c r="G506" s="85"/>
      <c r="H506" s="85"/>
      <c r="I506" s="85"/>
    </row>
    <row r="507" spans="2:9" s="86" customFormat="1" x14ac:dyDescent="0.25">
      <c r="B507" s="282"/>
      <c r="C507" s="282"/>
      <c r="D507" s="158"/>
      <c r="E507" s="132"/>
      <c r="F507" s="85"/>
      <c r="G507" s="85"/>
      <c r="H507" s="85"/>
      <c r="I507" s="85"/>
    </row>
    <row r="508" spans="2:9" s="86" customFormat="1" x14ac:dyDescent="0.25">
      <c r="B508" s="282"/>
      <c r="C508" s="282"/>
      <c r="D508" s="158"/>
      <c r="E508" s="132"/>
      <c r="F508" s="85"/>
      <c r="G508" s="85"/>
      <c r="H508" s="85"/>
      <c r="I508" s="85"/>
    </row>
    <row r="509" spans="2:9" s="86" customFormat="1" x14ac:dyDescent="0.25">
      <c r="B509" s="282"/>
      <c r="C509" s="282"/>
      <c r="D509" s="158"/>
      <c r="E509" s="132"/>
      <c r="F509" s="85"/>
      <c r="G509" s="85"/>
      <c r="H509" s="85"/>
      <c r="I509" s="85"/>
    </row>
    <row r="510" spans="2:9" s="86" customFormat="1" x14ac:dyDescent="0.25">
      <c r="B510" s="282"/>
      <c r="C510" s="282"/>
      <c r="D510" s="158"/>
      <c r="E510" s="132"/>
      <c r="F510" s="85"/>
      <c r="G510" s="85"/>
      <c r="H510" s="85"/>
      <c r="I510" s="85"/>
    </row>
    <row r="511" spans="2:9" s="86" customFormat="1" x14ac:dyDescent="0.25">
      <c r="B511" s="282"/>
      <c r="C511" s="282"/>
      <c r="D511" s="158"/>
      <c r="E511" s="132"/>
      <c r="F511" s="85"/>
      <c r="G511" s="85"/>
      <c r="H511" s="85"/>
      <c r="I511" s="85"/>
    </row>
    <row r="512" spans="2:9" s="86" customFormat="1" x14ac:dyDescent="0.25">
      <c r="B512" s="282"/>
      <c r="C512" s="282"/>
      <c r="D512" s="158"/>
      <c r="E512" s="132"/>
      <c r="F512" s="85"/>
      <c r="G512" s="85"/>
      <c r="H512" s="85"/>
      <c r="I512" s="85"/>
    </row>
    <row r="513" spans="2:9" s="86" customFormat="1" x14ac:dyDescent="0.25">
      <c r="B513" s="282"/>
      <c r="C513" s="282"/>
      <c r="D513" s="158"/>
      <c r="E513" s="132"/>
      <c r="F513" s="85"/>
      <c r="G513" s="85"/>
      <c r="H513" s="85"/>
      <c r="I513" s="85"/>
    </row>
    <row r="514" spans="2:9" s="86" customFormat="1" x14ac:dyDescent="0.25">
      <c r="B514" s="282"/>
      <c r="C514" s="282"/>
      <c r="D514" s="158"/>
      <c r="E514" s="132"/>
      <c r="F514" s="85"/>
      <c r="G514" s="85"/>
      <c r="H514" s="85"/>
      <c r="I514" s="85"/>
    </row>
    <row r="515" spans="2:9" s="86" customFormat="1" x14ac:dyDescent="0.25">
      <c r="B515" s="282"/>
      <c r="C515" s="282"/>
      <c r="D515" s="158"/>
      <c r="E515" s="132"/>
      <c r="F515" s="85"/>
      <c r="G515" s="85"/>
      <c r="H515" s="85"/>
      <c r="I515" s="85"/>
    </row>
    <row r="516" spans="2:9" s="86" customFormat="1" x14ac:dyDescent="0.25">
      <c r="B516" s="282"/>
      <c r="C516" s="282"/>
      <c r="D516" s="158"/>
      <c r="E516" s="132"/>
      <c r="F516" s="85"/>
      <c r="G516" s="85"/>
      <c r="H516" s="85"/>
      <c r="I516" s="85"/>
    </row>
    <row r="517" spans="2:9" s="86" customFormat="1" x14ac:dyDescent="0.25">
      <c r="B517" s="282"/>
      <c r="C517" s="282"/>
      <c r="D517" s="158"/>
      <c r="E517" s="132"/>
      <c r="F517" s="85"/>
      <c r="G517" s="85"/>
      <c r="H517" s="85"/>
      <c r="I517" s="85"/>
    </row>
    <row r="518" spans="2:9" s="86" customFormat="1" x14ac:dyDescent="0.25">
      <c r="B518" s="282"/>
      <c r="C518" s="282"/>
      <c r="D518" s="158"/>
      <c r="E518" s="132"/>
      <c r="F518" s="85"/>
      <c r="G518" s="85"/>
      <c r="H518" s="85"/>
      <c r="I518" s="85"/>
    </row>
    <row r="519" spans="2:9" s="86" customFormat="1" x14ac:dyDescent="0.25">
      <c r="B519" s="282"/>
      <c r="C519" s="282"/>
      <c r="D519" s="158"/>
      <c r="E519" s="132"/>
      <c r="F519" s="85"/>
      <c r="G519" s="85"/>
      <c r="H519" s="85"/>
      <c r="I519" s="85"/>
    </row>
    <row r="520" spans="2:9" s="86" customFormat="1" x14ac:dyDescent="0.25">
      <c r="B520" s="282"/>
      <c r="C520" s="282"/>
      <c r="D520" s="158"/>
      <c r="E520" s="132"/>
      <c r="F520" s="85"/>
      <c r="G520" s="85"/>
      <c r="H520" s="85"/>
      <c r="I520" s="85"/>
    </row>
    <row r="521" spans="2:9" s="86" customFormat="1" x14ac:dyDescent="0.25">
      <c r="B521" s="282"/>
      <c r="C521" s="282"/>
      <c r="D521" s="158"/>
      <c r="E521" s="132"/>
      <c r="F521" s="85"/>
      <c r="G521" s="85"/>
      <c r="H521" s="85"/>
      <c r="I521" s="85"/>
    </row>
    <row r="522" spans="2:9" s="86" customFormat="1" x14ac:dyDescent="0.25">
      <c r="B522" s="282"/>
      <c r="C522" s="282"/>
      <c r="D522" s="158"/>
      <c r="E522" s="132"/>
      <c r="F522" s="85"/>
      <c r="G522" s="85"/>
      <c r="H522" s="85"/>
      <c r="I522" s="85"/>
    </row>
    <row r="523" spans="2:9" s="86" customFormat="1" x14ac:dyDescent="0.25">
      <c r="B523" s="282"/>
      <c r="C523" s="282"/>
      <c r="D523" s="158"/>
      <c r="E523" s="132"/>
      <c r="F523" s="85"/>
      <c r="G523" s="85"/>
      <c r="H523" s="85"/>
      <c r="I523" s="85"/>
    </row>
    <row r="524" spans="2:9" s="86" customFormat="1" x14ac:dyDescent="0.25">
      <c r="B524" s="282"/>
      <c r="C524" s="282"/>
      <c r="D524" s="158"/>
      <c r="E524" s="132"/>
      <c r="F524" s="85"/>
      <c r="G524" s="85"/>
      <c r="H524" s="85"/>
      <c r="I524" s="85"/>
    </row>
    <row r="525" spans="2:9" s="86" customFormat="1" x14ac:dyDescent="0.25">
      <c r="B525" s="282"/>
      <c r="C525" s="282"/>
      <c r="D525" s="158"/>
      <c r="E525" s="132"/>
      <c r="F525" s="85"/>
      <c r="G525" s="85"/>
      <c r="H525" s="85"/>
      <c r="I525" s="85"/>
    </row>
    <row r="526" spans="2:9" s="86" customFormat="1" x14ac:dyDescent="0.25">
      <c r="B526" s="282"/>
      <c r="C526" s="282"/>
      <c r="D526" s="158"/>
      <c r="E526" s="132"/>
      <c r="F526" s="85"/>
      <c r="G526" s="85"/>
      <c r="H526" s="85"/>
      <c r="I526" s="85"/>
    </row>
    <row r="527" spans="2:9" s="86" customFormat="1" x14ac:dyDescent="0.25">
      <c r="B527" s="282"/>
      <c r="C527" s="282"/>
      <c r="D527" s="158"/>
      <c r="E527" s="132"/>
      <c r="F527" s="85"/>
      <c r="G527" s="85"/>
      <c r="H527" s="85"/>
      <c r="I527" s="85"/>
    </row>
    <row r="528" spans="2:9" s="86" customFormat="1" x14ac:dyDescent="0.25">
      <c r="B528" s="282"/>
      <c r="C528" s="282"/>
      <c r="D528" s="158"/>
      <c r="E528" s="132"/>
      <c r="F528" s="85"/>
      <c r="G528" s="85"/>
      <c r="H528" s="85"/>
      <c r="I528" s="85"/>
    </row>
    <row r="529" spans="2:9" s="86" customFormat="1" x14ac:dyDescent="0.25">
      <c r="B529" s="282"/>
      <c r="C529" s="282"/>
      <c r="D529" s="158"/>
      <c r="E529" s="132"/>
      <c r="F529" s="85"/>
      <c r="G529" s="85"/>
      <c r="H529" s="85"/>
      <c r="I529" s="85"/>
    </row>
    <row r="530" spans="2:9" s="86" customFormat="1" x14ac:dyDescent="0.25">
      <c r="B530" s="282"/>
      <c r="C530" s="282"/>
      <c r="D530" s="158"/>
      <c r="E530" s="132"/>
      <c r="F530" s="85"/>
      <c r="G530" s="85"/>
      <c r="H530" s="85"/>
      <c r="I530" s="85"/>
    </row>
    <row r="531" spans="2:9" s="86" customFormat="1" x14ac:dyDescent="0.25">
      <c r="B531" s="282"/>
      <c r="C531" s="282"/>
      <c r="D531" s="158"/>
      <c r="E531" s="132"/>
      <c r="F531" s="85"/>
      <c r="G531" s="85"/>
      <c r="H531" s="85"/>
      <c r="I531" s="85"/>
    </row>
    <row r="532" spans="2:9" s="86" customFormat="1" x14ac:dyDescent="0.25">
      <c r="B532" s="282"/>
      <c r="C532" s="282"/>
      <c r="D532" s="158"/>
      <c r="E532" s="132"/>
      <c r="F532" s="85"/>
      <c r="G532" s="85"/>
      <c r="H532" s="85"/>
      <c r="I532" s="85"/>
    </row>
    <row r="533" spans="2:9" s="86" customFormat="1" x14ac:dyDescent="0.25">
      <c r="B533" s="282"/>
      <c r="C533" s="282"/>
      <c r="D533" s="158"/>
      <c r="E533" s="132"/>
      <c r="F533" s="85"/>
      <c r="G533" s="85"/>
      <c r="H533" s="85"/>
      <c r="I533" s="85"/>
    </row>
    <row r="534" spans="2:9" s="86" customFormat="1" x14ac:dyDescent="0.25">
      <c r="B534" s="282"/>
      <c r="C534" s="282"/>
      <c r="D534" s="158"/>
      <c r="E534" s="132"/>
      <c r="F534" s="85"/>
      <c r="G534" s="85"/>
      <c r="H534" s="85"/>
      <c r="I534" s="85"/>
    </row>
    <row r="535" spans="2:9" s="86" customFormat="1" x14ac:dyDescent="0.25">
      <c r="B535" s="282"/>
      <c r="C535" s="282"/>
      <c r="D535" s="158"/>
      <c r="E535" s="132"/>
      <c r="F535" s="85"/>
      <c r="G535" s="85"/>
      <c r="H535" s="85"/>
      <c r="I535" s="85"/>
    </row>
    <row r="536" spans="2:9" s="86" customFormat="1" x14ac:dyDescent="0.25">
      <c r="B536" s="282"/>
      <c r="C536" s="282"/>
      <c r="D536" s="158"/>
      <c r="E536" s="132"/>
      <c r="F536" s="85"/>
      <c r="G536" s="85"/>
      <c r="H536" s="85"/>
      <c r="I536" s="85"/>
    </row>
    <row r="537" spans="2:9" s="86" customFormat="1" x14ac:dyDescent="0.25">
      <c r="B537" s="282"/>
      <c r="C537" s="282"/>
      <c r="D537" s="158"/>
      <c r="E537" s="132"/>
      <c r="F537" s="85"/>
      <c r="G537" s="85"/>
      <c r="H537" s="85"/>
      <c r="I537" s="85"/>
    </row>
    <row r="538" spans="2:9" s="86" customFormat="1" x14ac:dyDescent="0.25">
      <c r="B538" s="282"/>
      <c r="C538" s="282"/>
      <c r="D538" s="158"/>
      <c r="E538" s="132"/>
      <c r="F538" s="85"/>
      <c r="G538" s="85"/>
      <c r="H538" s="85"/>
      <c r="I538" s="85"/>
    </row>
    <row r="539" spans="2:9" s="86" customFormat="1" x14ac:dyDescent="0.25">
      <c r="B539" s="282"/>
      <c r="C539" s="282"/>
      <c r="D539" s="158"/>
      <c r="E539" s="132"/>
      <c r="F539" s="85"/>
      <c r="G539" s="85"/>
      <c r="H539" s="85"/>
      <c r="I539" s="85"/>
    </row>
    <row r="540" spans="2:9" s="86" customFormat="1" x14ac:dyDescent="0.25">
      <c r="B540" s="282"/>
      <c r="C540" s="282"/>
      <c r="D540" s="158"/>
      <c r="E540" s="132"/>
      <c r="F540" s="85"/>
      <c r="G540" s="85"/>
      <c r="H540" s="85"/>
      <c r="I540" s="85"/>
    </row>
    <row r="541" spans="2:9" s="86" customFormat="1" x14ac:dyDescent="0.25">
      <c r="B541" s="282"/>
      <c r="C541" s="282"/>
      <c r="D541" s="158"/>
      <c r="E541" s="132"/>
      <c r="F541" s="85"/>
      <c r="G541" s="85"/>
      <c r="H541" s="85"/>
      <c r="I541" s="85"/>
    </row>
    <row r="542" spans="2:9" s="86" customFormat="1" x14ac:dyDescent="0.25">
      <c r="B542" s="282"/>
      <c r="C542" s="282"/>
      <c r="D542" s="158"/>
      <c r="E542" s="132"/>
      <c r="F542" s="85"/>
      <c r="G542" s="85"/>
      <c r="H542" s="85"/>
      <c r="I542" s="85"/>
    </row>
    <row r="543" spans="2:9" s="86" customFormat="1" x14ac:dyDescent="0.25">
      <c r="B543" s="282"/>
      <c r="C543" s="282"/>
      <c r="D543" s="158"/>
      <c r="E543" s="132"/>
      <c r="F543" s="85"/>
      <c r="G543" s="85"/>
      <c r="H543" s="85"/>
      <c r="I543" s="85"/>
    </row>
    <row r="544" spans="2:9" s="86" customFormat="1" x14ac:dyDescent="0.25">
      <c r="B544" s="282"/>
      <c r="C544" s="282"/>
      <c r="D544" s="158"/>
      <c r="E544" s="132"/>
      <c r="F544" s="85"/>
      <c r="G544" s="85"/>
      <c r="H544" s="85"/>
      <c r="I544" s="85"/>
    </row>
    <row r="545" spans="2:9" s="86" customFormat="1" x14ac:dyDescent="0.25">
      <c r="B545" s="282"/>
      <c r="C545" s="282"/>
      <c r="D545" s="158"/>
      <c r="E545" s="132"/>
      <c r="F545" s="85"/>
      <c r="G545" s="85"/>
      <c r="H545" s="85"/>
      <c r="I545" s="85"/>
    </row>
    <row r="546" spans="2:9" s="86" customFormat="1" x14ac:dyDescent="0.25">
      <c r="B546" s="282"/>
      <c r="C546" s="282"/>
      <c r="D546" s="158"/>
      <c r="E546" s="132"/>
      <c r="F546" s="85"/>
      <c r="G546" s="85"/>
      <c r="H546" s="85"/>
      <c r="I546" s="85"/>
    </row>
    <row r="547" spans="2:9" s="86" customFormat="1" x14ac:dyDescent="0.25">
      <c r="B547" s="282"/>
      <c r="C547" s="282"/>
      <c r="D547" s="158"/>
      <c r="E547" s="132"/>
      <c r="F547" s="85"/>
      <c r="G547" s="85"/>
      <c r="H547" s="85"/>
      <c r="I547" s="85"/>
    </row>
    <row r="548" spans="2:9" s="86" customFormat="1" x14ac:dyDescent="0.25">
      <c r="B548" s="282"/>
      <c r="C548" s="282"/>
      <c r="D548" s="158"/>
      <c r="E548" s="132"/>
      <c r="F548" s="85"/>
      <c r="G548" s="85"/>
      <c r="H548" s="85"/>
      <c r="I548" s="85"/>
    </row>
    <row r="549" spans="2:9" s="86" customFormat="1" x14ac:dyDescent="0.25">
      <c r="B549" s="282"/>
      <c r="C549" s="282"/>
      <c r="D549" s="158"/>
      <c r="E549" s="132"/>
      <c r="F549" s="85"/>
      <c r="G549" s="85"/>
      <c r="H549" s="85"/>
      <c r="I549" s="85"/>
    </row>
    <row r="550" spans="2:9" s="86" customFormat="1" x14ac:dyDescent="0.25">
      <c r="B550" s="282"/>
      <c r="C550" s="282"/>
      <c r="D550" s="158"/>
      <c r="E550" s="132"/>
      <c r="F550" s="85"/>
      <c r="G550" s="85"/>
      <c r="H550" s="85"/>
      <c r="I550" s="85"/>
    </row>
    <row r="551" spans="2:9" s="86" customFormat="1" x14ac:dyDescent="0.25">
      <c r="B551" s="282"/>
      <c r="C551" s="282"/>
      <c r="D551" s="158"/>
      <c r="E551" s="132"/>
      <c r="F551" s="85"/>
      <c r="G551" s="85"/>
      <c r="H551" s="85"/>
      <c r="I551" s="85"/>
    </row>
    <row r="552" spans="2:9" s="86" customFormat="1" x14ac:dyDescent="0.25">
      <c r="B552" s="282"/>
      <c r="C552" s="282"/>
      <c r="D552" s="158"/>
      <c r="E552" s="132"/>
      <c r="F552" s="85"/>
      <c r="G552" s="85"/>
      <c r="H552" s="85"/>
      <c r="I552" s="85"/>
    </row>
    <row r="553" spans="2:9" s="86" customFormat="1" x14ac:dyDescent="0.25">
      <c r="B553" s="282"/>
      <c r="C553" s="282"/>
      <c r="D553" s="158"/>
      <c r="E553" s="132"/>
      <c r="F553" s="85"/>
      <c r="G553" s="85"/>
      <c r="H553" s="85"/>
      <c r="I553" s="85"/>
    </row>
    <row r="554" spans="2:9" s="86" customFormat="1" x14ac:dyDescent="0.25">
      <c r="B554" s="282"/>
      <c r="C554" s="282"/>
      <c r="D554" s="158"/>
      <c r="E554" s="132"/>
      <c r="F554" s="85"/>
      <c r="G554" s="85"/>
      <c r="H554" s="85"/>
      <c r="I554" s="85"/>
    </row>
    <row r="555" spans="2:9" s="86" customFormat="1" x14ac:dyDescent="0.25">
      <c r="B555" s="282"/>
      <c r="C555" s="282"/>
      <c r="D555" s="158"/>
      <c r="E555" s="132"/>
      <c r="F555" s="85"/>
      <c r="G555" s="85"/>
      <c r="H555" s="85"/>
      <c r="I555" s="85"/>
    </row>
    <row r="556" spans="2:9" s="86" customFormat="1" x14ac:dyDescent="0.25">
      <c r="B556" s="282"/>
      <c r="C556" s="282"/>
      <c r="D556" s="158"/>
      <c r="E556" s="132"/>
      <c r="F556" s="85"/>
      <c r="G556" s="85"/>
      <c r="H556" s="85"/>
      <c r="I556" s="85"/>
    </row>
    <row r="557" spans="2:9" s="86" customFormat="1" x14ac:dyDescent="0.25">
      <c r="B557" s="282"/>
      <c r="C557" s="282"/>
      <c r="D557" s="158"/>
      <c r="E557" s="132"/>
      <c r="F557" s="85"/>
      <c r="G557" s="85"/>
      <c r="H557" s="85"/>
      <c r="I557" s="85"/>
    </row>
    <row r="558" spans="2:9" s="86" customFormat="1" x14ac:dyDescent="0.25">
      <c r="B558" s="282"/>
      <c r="C558" s="282"/>
      <c r="D558" s="158"/>
      <c r="E558" s="132"/>
      <c r="F558" s="85"/>
      <c r="G558" s="85"/>
      <c r="H558" s="85"/>
      <c r="I558" s="85"/>
    </row>
    <row r="559" spans="2:9" s="86" customFormat="1" x14ac:dyDescent="0.25">
      <c r="B559" s="282"/>
      <c r="C559" s="282"/>
      <c r="D559" s="158"/>
      <c r="E559" s="132"/>
      <c r="F559" s="85"/>
      <c r="G559" s="85"/>
      <c r="H559" s="85"/>
      <c r="I559" s="85"/>
    </row>
    <row r="560" spans="2:9" s="86" customFormat="1" x14ac:dyDescent="0.25">
      <c r="B560" s="282"/>
      <c r="C560" s="282"/>
      <c r="D560" s="158"/>
      <c r="E560" s="132"/>
      <c r="F560" s="85"/>
      <c r="G560" s="85"/>
      <c r="H560" s="85"/>
      <c r="I560" s="85"/>
    </row>
    <row r="561" spans="2:9" s="86" customFormat="1" x14ac:dyDescent="0.25">
      <c r="B561" s="282"/>
      <c r="C561" s="282"/>
      <c r="D561" s="158"/>
      <c r="E561" s="132"/>
      <c r="F561" s="85"/>
      <c r="G561" s="85"/>
      <c r="H561" s="85"/>
      <c r="I561" s="85"/>
    </row>
    <row r="562" spans="2:9" s="86" customFormat="1" x14ac:dyDescent="0.25">
      <c r="B562" s="282"/>
      <c r="C562" s="282"/>
      <c r="D562" s="158"/>
      <c r="E562" s="132"/>
      <c r="F562" s="85"/>
      <c r="G562" s="85"/>
      <c r="H562" s="85"/>
      <c r="I562" s="85"/>
    </row>
    <row r="563" spans="2:9" s="86" customFormat="1" x14ac:dyDescent="0.25">
      <c r="B563" s="282"/>
      <c r="C563" s="282"/>
      <c r="D563" s="158"/>
      <c r="E563" s="132"/>
      <c r="F563" s="85"/>
      <c r="G563" s="85"/>
      <c r="H563" s="85"/>
      <c r="I563" s="85"/>
    </row>
    <row r="564" spans="2:9" s="86" customFormat="1" x14ac:dyDescent="0.25">
      <c r="B564" s="282"/>
      <c r="C564" s="282"/>
      <c r="D564" s="158"/>
      <c r="E564" s="132"/>
      <c r="F564" s="85"/>
      <c r="G564" s="85"/>
      <c r="H564" s="85"/>
      <c r="I564" s="85"/>
    </row>
    <row r="565" spans="2:9" s="86" customFormat="1" x14ac:dyDescent="0.25">
      <c r="B565" s="282"/>
      <c r="C565" s="282"/>
      <c r="D565" s="158"/>
      <c r="E565" s="132"/>
      <c r="F565" s="85"/>
      <c r="G565" s="85"/>
      <c r="H565" s="85"/>
      <c r="I565" s="85"/>
    </row>
    <row r="566" spans="2:9" s="86" customFormat="1" x14ac:dyDescent="0.25">
      <c r="B566" s="282"/>
      <c r="C566" s="282"/>
      <c r="D566" s="158"/>
      <c r="E566" s="132"/>
      <c r="F566" s="85"/>
      <c r="G566" s="85"/>
      <c r="H566" s="85"/>
      <c r="I566" s="85"/>
    </row>
    <row r="567" spans="2:9" s="86" customFormat="1" x14ac:dyDescent="0.25">
      <c r="B567" s="282"/>
      <c r="C567" s="282"/>
      <c r="D567" s="158"/>
      <c r="E567" s="132"/>
      <c r="F567" s="85"/>
      <c r="G567" s="85"/>
      <c r="H567" s="85"/>
      <c r="I567" s="85"/>
    </row>
    <row r="568" spans="2:9" s="86" customFormat="1" x14ac:dyDescent="0.25">
      <c r="B568" s="282"/>
      <c r="C568" s="282"/>
      <c r="D568" s="158"/>
      <c r="E568" s="132"/>
      <c r="F568" s="85"/>
      <c r="G568" s="85"/>
      <c r="H568" s="85"/>
      <c r="I568" s="85"/>
    </row>
    <row r="569" spans="2:9" s="86" customFormat="1" x14ac:dyDescent="0.25">
      <c r="B569" s="282"/>
      <c r="C569" s="282"/>
      <c r="D569" s="158"/>
      <c r="E569" s="132"/>
      <c r="F569" s="85"/>
      <c r="G569" s="85"/>
      <c r="H569" s="85"/>
      <c r="I569" s="85"/>
    </row>
    <row r="570" spans="2:9" s="86" customFormat="1" x14ac:dyDescent="0.25">
      <c r="B570" s="282"/>
      <c r="C570" s="282"/>
      <c r="D570" s="158"/>
      <c r="E570" s="132"/>
      <c r="F570" s="85"/>
      <c r="G570" s="85"/>
      <c r="H570" s="85"/>
      <c r="I570" s="85"/>
    </row>
    <row r="571" spans="2:9" s="86" customFormat="1" x14ac:dyDescent="0.25">
      <c r="B571" s="282"/>
      <c r="C571" s="282"/>
      <c r="D571" s="158"/>
      <c r="E571" s="132"/>
      <c r="F571" s="85"/>
      <c r="G571" s="85"/>
      <c r="H571" s="85"/>
      <c r="I571" s="85"/>
    </row>
    <row r="572" spans="2:9" s="86" customFormat="1" x14ac:dyDescent="0.25">
      <c r="B572" s="282"/>
      <c r="C572" s="282"/>
      <c r="D572" s="158"/>
      <c r="E572" s="132"/>
      <c r="F572" s="85"/>
      <c r="G572" s="85"/>
      <c r="H572" s="85"/>
      <c r="I572" s="85"/>
    </row>
    <row r="573" spans="2:9" s="86" customFormat="1" x14ac:dyDescent="0.25">
      <c r="B573" s="282"/>
      <c r="C573" s="282"/>
      <c r="D573" s="158"/>
      <c r="E573" s="132"/>
      <c r="F573" s="85"/>
      <c r="G573" s="85"/>
      <c r="H573" s="85"/>
      <c r="I573" s="85"/>
    </row>
    <row r="574" spans="2:9" s="86" customFormat="1" x14ac:dyDescent="0.25">
      <c r="B574" s="282"/>
      <c r="C574" s="282"/>
      <c r="D574" s="158"/>
      <c r="E574" s="132"/>
      <c r="F574" s="85"/>
      <c r="G574" s="85"/>
      <c r="H574" s="85"/>
      <c r="I574" s="85"/>
    </row>
    <row r="575" spans="2:9" s="86" customFormat="1" x14ac:dyDescent="0.25">
      <c r="B575" s="282"/>
      <c r="C575" s="282"/>
      <c r="D575" s="158"/>
      <c r="E575" s="132"/>
      <c r="F575" s="85"/>
      <c r="G575" s="85"/>
      <c r="H575" s="85"/>
      <c r="I575" s="85"/>
    </row>
    <row r="576" spans="2:9" s="86" customFormat="1" x14ac:dyDescent="0.25">
      <c r="B576" s="282"/>
      <c r="C576" s="282"/>
      <c r="D576" s="158"/>
      <c r="E576" s="132"/>
      <c r="F576" s="85"/>
      <c r="G576" s="85"/>
      <c r="H576" s="85"/>
      <c r="I576" s="85"/>
    </row>
    <row r="577" spans="2:9" s="86" customFormat="1" x14ac:dyDescent="0.25">
      <c r="B577" s="282"/>
      <c r="C577" s="282"/>
      <c r="D577" s="158"/>
      <c r="E577" s="132"/>
      <c r="F577" s="85"/>
      <c r="G577" s="85"/>
      <c r="H577" s="85"/>
      <c r="I577" s="85"/>
    </row>
    <row r="578" spans="2:9" s="86" customFormat="1" x14ac:dyDescent="0.25">
      <c r="B578" s="282"/>
      <c r="C578" s="282"/>
      <c r="D578" s="158"/>
      <c r="E578" s="132"/>
      <c r="F578" s="85"/>
      <c r="G578" s="85"/>
      <c r="H578" s="85"/>
      <c r="I578" s="85"/>
    </row>
    <row r="579" spans="2:9" s="86" customFormat="1" x14ac:dyDescent="0.25">
      <c r="B579" s="282"/>
      <c r="C579" s="282"/>
      <c r="D579" s="158"/>
      <c r="E579" s="132"/>
      <c r="F579" s="85"/>
      <c r="G579" s="85"/>
      <c r="H579" s="85"/>
      <c r="I579" s="85"/>
    </row>
    <row r="580" spans="2:9" s="86" customFormat="1" x14ac:dyDescent="0.25">
      <c r="B580" s="282"/>
      <c r="C580" s="282"/>
      <c r="D580" s="158"/>
      <c r="E580" s="132"/>
      <c r="F580" s="85"/>
      <c r="G580" s="85"/>
      <c r="H580" s="85"/>
      <c r="I580" s="85"/>
    </row>
    <row r="581" spans="2:9" s="86" customFormat="1" x14ac:dyDescent="0.25">
      <c r="B581" s="282"/>
      <c r="C581" s="282"/>
      <c r="D581" s="158"/>
      <c r="E581" s="132"/>
      <c r="F581" s="85"/>
      <c r="G581" s="85"/>
      <c r="H581" s="85"/>
      <c r="I581" s="85"/>
    </row>
    <row r="582" spans="2:9" s="86" customFormat="1" x14ac:dyDescent="0.25">
      <c r="B582" s="282"/>
      <c r="C582" s="282"/>
      <c r="D582" s="158"/>
      <c r="E582" s="132"/>
      <c r="F582" s="85"/>
      <c r="G582" s="85"/>
      <c r="H582" s="85"/>
      <c r="I582" s="85"/>
    </row>
    <row r="583" spans="2:9" s="86" customFormat="1" x14ac:dyDescent="0.25">
      <c r="B583" s="282"/>
      <c r="C583" s="282"/>
      <c r="D583" s="158"/>
      <c r="E583" s="132"/>
      <c r="F583" s="85"/>
      <c r="G583" s="85"/>
      <c r="H583" s="85"/>
      <c r="I583" s="85"/>
    </row>
    <row r="584" spans="2:9" s="86" customFormat="1" x14ac:dyDescent="0.25">
      <c r="B584" s="282"/>
      <c r="C584" s="282"/>
      <c r="D584" s="158"/>
      <c r="E584" s="132"/>
      <c r="F584" s="85"/>
      <c r="G584" s="85"/>
      <c r="H584" s="85"/>
      <c r="I584" s="85"/>
    </row>
    <row r="585" spans="2:9" s="86" customFormat="1" x14ac:dyDescent="0.25">
      <c r="B585" s="282"/>
      <c r="C585" s="282"/>
      <c r="D585" s="158"/>
      <c r="E585" s="132"/>
      <c r="F585" s="85"/>
      <c r="G585" s="85"/>
      <c r="H585" s="85"/>
      <c r="I585" s="85"/>
    </row>
    <row r="586" spans="2:9" s="86" customFormat="1" x14ac:dyDescent="0.25">
      <c r="B586" s="282"/>
      <c r="C586" s="282"/>
      <c r="D586" s="158"/>
      <c r="E586" s="132"/>
      <c r="F586" s="85"/>
      <c r="G586" s="85"/>
      <c r="H586" s="85"/>
      <c r="I586" s="85"/>
    </row>
    <row r="587" spans="2:9" s="86" customFormat="1" x14ac:dyDescent="0.25">
      <c r="B587" s="282"/>
      <c r="C587" s="282"/>
      <c r="D587" s="158"/>
      <c r="E587" s="132"/>
      <c r="F587" s="85"/>
      <c r="G587" s="85"/>
      <c r="H587" s="85"/>
      <c r="I587" s="85"/>
    </row>
    <row r="588" spans="2:9" s="86" customFormat="1" x14ac:dyDescent="0.25">
      <c r="B588" s="282"/>
      <c r="C588" s="282"/>
      <c r="D588" s="158"/>
      <c r="E588" s="132"/>
      <c r="F588" s="85"/>
      <c r="G588" s="85"/>
      <c r="H588" s="85"/>
      <c r="I588" s="85"/>
    </row>
    <row r="589" spans="2:9" s="86" customFormat="1" x14ac:dyDescent="0.25">
      <c r="B589" s="282"/>
      <c r="C589" s="282"/>
      <c r="D589" s="158"/>
      <c r="E589" s="132"/>
      <c r="F589" s="85"/>
      <c r="G589" s="85"/>
      <c r="H589" s="85"/>
      <c r="I589" s="85"/>
    </row>
    <row r="590" spans="2:9" s="86" customFormat="1" x14ac:dyDescent="0.25">
      <c r="B590" s="282"/>
      <c r="C590" s="282"/>
      <c r="D590" s="158"/>
      <c r="E590" s="132"/>
      <c r="F590" s="85"/>
      <c r="G590" s="85"/>
      <c r="H590" s="85"/>
      <c r="I590" s="85"/>
    </row>
    <row r="591" spans="2:9" s="86" customFormat="1" x14ac:dyDescent="0.25">
      <c r="B591" s="282"/>
      <c r="C591" s="282"/>
      <c r="D591" s="158"/>
      <c r="E591" s="132"/>
      <c r="F591" s="85"/>
      <c r="G591" s="85"/>
      <c r="H591" s="85"/>
      <c r="I591" s="85"/>
    </row>
    <row r="592" spans="2:9" s="86" customFormat="1" x14ac:dyDescent="0.25">
      <c r="B592" s="282"/>
      <c r="C592" s="282"/>
      <c r="D592" s="158"/>
      <c r="E592" s="132"/>
      <c r="F592" s="85"/>
      <c r="G592" s="85"/>
      <c r="H592" s="85"/>
      <c r="I592" s="85"/>
    </row>
    <row r="593" spans="2:9" s="86" customFormat="1" x14ac:dyDescent="0.25">
      <c r="B593" s="282"/>
      <c r="C593" s="282"/>
      <c r="D593" s="158"/>
      <c r="E593" s="132"/>
      <c r="F593" s="85"/>
      <c r="G593" s="85"/>
      <c r="H593" s="85"/>
      <c r="I593" s="85"/>
    </row>
    <row r="594" spans="2:9" s="86" customFormat="1" x14ac:dyDescent="0.25">
      <c r="B594" s="282"/>
      <c r="C594" s="282"/>
      <c r="D594" s="158"/>
      <c r="E594" s="132"/>
      <c r="F594" s="85"/>
      <c r="G594" s="85"/>
      <c r="H594" s="85"/>
      <c r="I594" s="85"/>
    </row>
    <row r="595" spans="2:9" s="86" customFormat="1" x14ac:dyDescent="0.25">
      <c r="B595" s="282"/>
      <c r="C595" s="282"/>
      <c r="D595" s="158"/>
      <c r="E595" s="132"/>
      <c r="F595" s="85"/>
      <c r="G595" s="85"/>
      <c r="H595" s="85"/>
      <c r="I595" s="85"/>
    </row>
    <row r="596" spans="2:9" s="86" customFormat="1" x14ac:dyDescent="0.25">
      <c r="B596" s="282"/>
      <c r="C596" s="282"/>
      <c r="D596" s="158"/>
      <c r="E596" s="132"/>
      <c r="F596" s="85"/>
      <c r="G596" s="85"/>
      <c r="H596" s="85"/>
      <c r="I596" s="85"/>
    </row>
    <row r="597" spans="2:9" s="86" customFormat="1" x14ac:dyDescent="0.25">
      <c r="B597" s="282"/>
      <c r="C597" s="282"/>
      <c r="D597" s="158"/>
      <c r="E597" s="132"/>
      <c r="F597" s="85"/>
      <c r="G597" s="85"/>
      <c r="H597" s="85"/>
      <c r="I597" s="85"/>
    </row>
    <row r="598" spans="2:9" s="86" customFormat="1" x14ac:dyDescent="0.25">
      <c r="B598" s="282"/>
      <c r="C598" s="282"/>
      <c r="D598" s="158"/>
      <c r="E598" s="132"/>
      <c r="F598" s="85"/>
      <c r="G598" s="85"/>
      <c r="H598" s="85"/>
      <c r="I598" s="85"/>
    </row>
    <row r="599" spans="2:9" s="86" customFormat="1" x14ac:dyDescent="0.25">
      <c r="B599" s="282"/>
      <c r="C599" s="282"/>
      <c r="D599" s="158"/>
      <c r="E599" s="132"/>
      <c r="F599" s="85"/>
      <c r="G599" s="85"/>
      <c r="H599" s="85"/>
      <c r="I599" s="85"/>
    </row>
    <row r="600" spans="2:9" s="86" customFormat="1" x14ac:dyDescent="0.25">
      <c r="B600" s="282"/>
      <c r="C600" s="282"/>
      <c r="D600" s="158"/>
      <c r="E600" s="132"/>
      <c r="F600" s="85"/>
      <c r="G600" s="85"/>
      <c r="H600" s="85"/>
      <c r="I600" s="85"/>
    </row>
    <row r="601" spans="2:9" s="86" customFormat="1" x14ac:dyDescent="0.25">
      <c r="B601" s="282"/>
      <c r="C601" s="282"/>
      <c r="D601" s="158"/>
      <c r="E601" s="132"/>
      <c r="F601" s="85"/>
      <c r="G601" s="85"/>
      <c r="H601" s="85"/>
      <c r="I601" s="85"/>
    </row>
    <row r="602" spans="2:9" s="86" customFormat="1" x14ac:dyDescent="0.25">
      <c r="B602" s="282"/>
      <c r="C602" s="282"/>
      <c r="D602" s="158"/>
      <c r="E602" s="132"/>
      <c r="F602" s="85"/>
      <c r="G602" s="85"/>
      <c r="H602" s="85"/>
      <c r="I602" s="85"/>
    </row>
    <row r="603" spans="2:9" s="86" customFormat="1" x14ac:dyDescent="0.25">
      <c r="B603" s="282"/>
      <c r="C603" s="282"/>
      <c r="D603" s="158"/>
      <c r="E603" s="132"/>
      <c r="F603" s="85"/>
      <c r="G603" s="85"/>
      <c r="H603" s="85"/>
      <c r="I603" s="85"/>
    </row>
    <row r="604" spans="2:9" s="86" customFormat="1" x14ac:dyDescent="0.25">
      <c r="B604" s="282"/>
      <c r="C604" s="282"/>
      <c r="D604" s="158"/>
      <c r="E604" s="132"/>
      <c r="F604" s="85"/>
      <c r="G604" s="85"/>
      <c r="H604" s="85"/>
      <c r="I604" s="85"/>
    </row>
    <row r="605" spans="2:9" s="86" customFormat="1" x14ac:dyDescent="0.25">
      <c r="B605" s="282"/>
      <c r="C605" s="282"/>
      <c r="D605" s="158"/>
      <c r="E605" s="132"/>
      <c r="F605" s="85"/>
      <c r="G605" s="85"/>
      <c r="H605" s="85"/>
      <c r="I605" s="85"/>
    </row>
    <row r="606" spans="2:9" s="86" customFormat="1" x14ac:dyDescent="0.25">
      <c r="B606" s="282"/>
      <c r="C606" s="282"/>
      <c r="D606" s="158"/>
      <c r="E606" s="132"/>
      <c r="F606" s="85"/>
      <c r="G606" s="85"/>
      <c r="H606" s="85"/>
      <c r="I606" s="85"/>
    </row>
    <row r="607" spans="2:9" s="86" customFormat="1" x14ac:dyDescent="0.25">
      <c r="B607" s="282"/>
      <c r="C607" s="282"/>
      <c r="D607" s="158"/>
      <c r="E607" s="132"/>
      <c r="F607" s="85"/>
      <c r="G607" s="85"/>
      <c r="H607" s="85"/>
      <c r="I607" s="85"/>
    </row>
    <row r="608" spans="2:9" s="86" customFormat="1" x14ac:dyDescent="0.25">
      <c r="B608" s="282"/>
      <c r="C608" s="282"/>
      <c r="D608" s="158"/>
      <c r="E608" s="132"/>
      <c r="F608" s="85"/>
      <c r="G608" s="85"/>
      <c r="H608" s="85"/>
      <c r="I608" s="85"/>
    </row>
    <row r="609" spans="2:9" s="86" customFormat="1" x14ac:dyDescent="0.25">
      <c r="B609" s="282"/>
      <c r="C609" s="282"/>
      <c r="D609" s="158"/>
      <c r="E609" s="132"/>
      <c r="F609" s="85"/>
      <c r="G609" s="85"/>
      <c r="H609" s="85"/>
      <c r="I609" s="85"/>
    </row>
    <row r="610" spans="2:9" s="86" customFormat="1" x14ac:dyDescent="0.25">
      <c r="B610" s="282"/>
      <c r="C610" s="282"/>
      <c r="D610" s="158"/>
      <c r="E610" s="132"/>
      <c r="F610" s="85"/>
      <c r="G610" s="85"/>
      <c r="H610" s="85"/>
      <c r="I610" s="85"/>
    </row>
    <row r="611" spans="2:9" s="86" customFormat="1" x14ac:dyDescent="0.25">
      <c r="B611" s="282"/>
      <c r="C611" s="282"/>
      <c r="D611" s="158"/>
      <c r="E611" s="132"/>
      <c r="F611" s="85"/>
      <c r="G611" s="85"/>
      <c r="H611" s="85"/>
      <c r="I611" s="85"/>
    </row>
    <row r="612" spans="2:9" s="86" customFormat="1" x14ac:dyDescent="0.25">
      <c r="B612" s="282"/>
      <c r="C612" s="282"/>
      <c r="D612" s="158"/>
      <c r="E612" s="132"/>
      <c r="F612" s="85"/>
      <c r="G612" s="85"/>
      <c r="H612" s="85"/>
      <c r="I612" s="85"/>
    </row>
    <row r="613" spans="2:9" s="86" customFormat="1" x14ac:dyDescent="0.25">
      <c r="B613" s="282"/>
      <c r="C613" s="282"/>
      <c r="D613" s="158"/>
      <c r="E613" s="132"/>
      <c r="F613" s="85"/>
      <c r="G613" s="85"/>
      <c r="H613" s="85"/>
      <c r="I613" s="85"/>
    </row>
    <row r="614" spans="2:9" s="86" customFormat="1" x14ac:dyDescent="0.25">
      <c r="B614" s="282"/>
      <c r="C614" s="282"/>
      <c r="D614" s="158"/>
      <c r="E614" s="132"/>
      <c r="F614" s="85"/>
      <c r="G614" s="85"/>
      <c r="H614" s="85"/>
      <c r="I614" s="85"/>
    </row>
    <row r="615" spans="2:9" s="86" customFormat="1" x14ac:dyDescent="0.25">
      <c r="B615" s="282"/>
      <c r="C615" s="282"/>
      <c r="D615" s="158"/>
      <c r="E615" s="132"/>
      <c r="F615" s="85"/>
      <c r="G615" s="85"/>
      <c r="H615" s="85"/>
      <c r="I615" s="85"/>
    </row>
    <row r="616" spans="2:9" s="86" customFormat="1" x14ac:dyDescent="0.25">
      <c r="B616" s="282"/>
      <c r="C616" s="282"/>
      <c r="D616" s="158"/>
      <c r="E616" s="132"/>
      <c r="F616" s="85"/>
      <c r="G616" s="85"/>
      <c r="H616" s="85"/>
      <c r="I616" s="85"/>
    </row>
    <row r="617" spans="2:9" s="86" customFormat="1" x14ac:dyDescent="0.25">
      <c r="B617" s="282"/>
      <c r="C617" s="282"/>
      <c r="D617" s="158"/>
      <c r="E617" s="132"/>
      <c r="F617" s="85"/>
      <c r="G617" s="85"/>
      <c r="H617" s="85"/>
      <c r="I617" s="85"/>
    </row>
    <row r="618" spans="2:9" s="86" customFormat="1" x14ac:dyDescent="0.25">
      <c r="B618" s="282"/>
      <c r="C618" s="282"/>
      <c r="D618" s="158"/>
      <c r="E618" s="132"/>
      <c r="F618" s="85"/>
      <c r="G618" s="85"/>
      <c r="H618" s="85"/>
      <c r="I618" s="85"/>
    </row>
    <row r="619" spans="2:9" s="86" customFormat="1" x14ac:dyDescent="0.25">
      <c r="B619" s="282"/>
      <c r="C619" s="282"/>
      <c r="D619" s="158"/>
      <c r="E619" s="132"/>
      <c r="F619" s="85"/>
      <c r="G619" s="85"/>
      <c r="H619" s="85"/>
      <c r="I619" s="85"/>
    </row>
    <row r="620" spans="2:9" s="86" customFormat="1" x14ac:dyDescent="0.25">
      <c r="B620" s="282"/>
      <c r="C620" s="282"/>
      <c r="D620" s="158"/>
      <c r="E620" s="132"/>
      <c r="F620" s="85"/>
      <c r="G620" s="85"/>
      <c r="H620" s="85"/>
      <c r="I620" s="85"/>
    </row>
    <row r="621" spans="2:9" s="86" customFormat="1" x14ac:dyDescent="0.25">
      <c r="B621" s="282"/>
      <c r="C621" s="282"/>
      <c r="D621" s="158"/>
      <c r="E621" s="132"/>
      <c r="F621" s="85"/>
      <c r="G621" s="85"/>
      <c r="H621" s="85"/>
      <c r="I621" s="85"/>
    </row>
    <row r="622" spans="2:9" s="86" customFormat="1" x14ac:dyDescent="0.25">
      <c r="B622" s="282"/>
      <c r="C622" s="282"/>
      <c r="D622" s="158"/>
      <c r="E622" s="132"/>
      <c r="F622" s="85"/>
      <c r="G622" s="85"/>
      <c r="H622" s="85"/>
      <c r="I622" s="85"/>
    </row>
    <row r="623" spans="2:9" s="86" customFormat="1" x14ac:dyDescent="0.25">
      <c r="B623" s="282"/>
      <c r="C623" s="282"/>
      <c r="D623" s="158"/>
      <c r="E623" s="132"/>
      <c r="F623" s="85"/>
      <c r="G623" s="85"/>
      <c r="H623" s="85"/>
      <c r="I623" s="85"/>
    </row>
    <row r="624" spans="2:9" s="86" customFormat="1" x14ac:dyDescent="0.25">
      <c r="B624" s="282"/>
      <c r="C624" s="282"/>
      <c r="D624" s="158"/>
      <c r="E624" s="132"/>
      <c r="F624" s="85"/>
      <c r="G624" s="85"/>
      <c r="H624" s="85"/>
      <c r="I624" s="85"/>
    </row>
    <row r="625" spans="2:9" s="86" customFormat="1" x14ac:dyDescent="0.25">
      <c r="B625" s="282"/>
      <c r="C625" s="282"/>
      <c r="D625" s="158"/>
      <c r="E625" s="132"/>
      <c r="F625" s="85"/>
      <c r="G625" s="85"/>
      <c r="H625" s="85"/>
      <c r="I625" s="85"/>
    </row>
    <row r="626" spans="2:9" s="86" customFormat="1" x14ac:dyDescent="0.25">
      <c r="B626" s="282"/>
      <c r="C626" s="282"/>
      <c r="D626" s="158"/>
      <c r="E626" s="132"/>
      <c r="F626" s="85"/>
      <c r="G626" s="85"/>
      <c r="H626" s="85"/>
      <c r="I626" s="85"/>
    </row>
    <row r="627" spans="2:9" s="86" customFormat="1" x14ac:dyDescent="0.25">
      <c r="B627" s="282"/>
      <c r="C627" s="282"/>
      <c r="D627" s="158"/>
      <c r="E627" s="132"/>
      <c r="F627" s="85"/>
      <c r="G627" s="85"/>
      <c r="H627" s="85"/>
      <c r="I627" s="85"/>
    </row>
    <row r="628" spans="2:9" s="86" customFormat="1" x14ac:dyDescent="0.25">
      <c r="B628" s="282"/>
      <c r="C628" s="282"/>
      <c r="D628" s="158"/>
      <c r="E628" s="132"/>
      <c r="F628" s="85"/>
      <c r="G628" s="85"/>
      <c r="H628" s="85"/>
      <c r="I628" s="85"/>
    </row>
    <row r="629" spans="2:9" s="86" customFormat="1" x14ac:dyDescent="0.25">
      <c r="B629" s="282"/>
      <c r="C629" s="282"/>
      <c r="D629" s="158"/>
      <c r="E629" s="132"/>
      <c r="F629" s="85"/>
      <c r="G629" s="85"/>
      <c r="H629" s="85"/>
      <c r="I629" s="85"/>
    </row>
    <row r="630" spans="2:9" s="86" customFormat="1" x14ac:dyDescent="0.25">
      <c r="B630" s="282"/>
      <c r="C630" s="282"/>
      <c r="D630" s="158"/>
      <c r="E630" s="132"/>
      <c r="F630" s="85"/>
      <c r="G630" s="85"/>
      <c r="H630" s="85"/>
      <c r="I630" s="85"/>
    </row>
    <row r="631" spans="2:9" s="86" customFormat="1" x14ac:dyDescent="0.25">
      <c r="B631" s="282"/>
      <c r="C631" s="282"/>
      <c r="D631" s="158"/>
      <c r="E631" s="132"/>
      <c r="F631" s="85"/>
      <c r="G631" s="85"/>
      <c r="H631" s="85"/>
      <c r="I631" s="85"/>
    </row>
    <row r="632" spans="2:9" s="86" customFormat="1" x14ac:dyDescent="0.25">
      <c r="B632" s="282"/>
      <c r="C632" s="282"/>
      <c r="D632" s="158"/>
      <c r="E632" s="132"/>
      <c r="F632" s="85"/>
      <c r="G632" s="85"/>
      <c r="H632" s="85"/>
      <c r="I632" s="85"/>
    </row>
    <row r="633" spans="2:9" s="86" customFormat="1" x14ac:dyDescent="0.25">
      <c r="B633" s="282"/>
      <c r="C633" s="282"/>
      <c r="D633" s="158"/>
      <c r="E633" s="132"/>
      <c r="F633" s="85"/>
      <c r="G633" s="85"/>
      <c r="H633" s="85"/>
      <c r="I633" s="85"/>
    </row>
    <row r="634" spans="2:9" s="86" customFormat="1" x14ac:dyDescent="0.25">
      <c r="B634" s="282"/>
      <c r="C634" s="282"/>
      <c r="D634" s="158"/>
      <c r="E634" s="132"/>
      <c r="F634" s="85"/>
      <c r="G634" s="85"/>
      <c r="H634" s="85"/>
      <c r="I634" s="85"/>
    </row>
    <row r="635" spans="2:9" s="86" customFormat="1" x14ac:dyDescent="0.25">
      <c r="B635" s="282"/>
      <c r="C635" s="282"/>
      <c r="D635" s="158"/>
      <c r="E635" s="132"/>
      <c r="F635" s="85"/>
      <c r="G635" s="85"/>
      <c r="H635" s="85"/>
      <c r="I635" s="85"/>
    </row>
    <row r="636" spans="2:9" s="86" customFormat="1" x14ac:dyDescent="0.25">
      <c r="B636" s="282"/>
      <c r="C636" s="282"/>
      <c r="D636" s="158"/>
      <c r="E636" s="132"/>
      <c r="F636" s="85"/>
      <c r="G636" s="85"/>
      <c r="H636" s="85"/>
      <c r="I636" s="85"/>
    </row>
    <row r="637" spans="2:9" s="86" customFormat="1" x14ac:dyDescent="0.25">
      <c r="B637" s="282"/>
      <c r="C637" s="282"/>
      <c r="D637" s="158"/>
      <c r="E637" s="132"/>
      <c r="F637" s="85"/>
      <c r="G637" s="85"/>
      <c r="H637" s="85"/>
      <c r="I637" s="85"/>
    </row>
    <row r="638" spans="2:9" s="86" customFormat="1" x14ac:dyDescent="0.25">
      <c r="B638" s="282"/>
      <c r="C638" s="282"/>
      <c r="D638" s="158"/>
      <c r="E638" s="132"/>
      <c r="F638" s="85"/>
      <c r="G638" s="85"/>
      <c r="H638" s="85"/>
      <c r="I638" s="85"/>
    </row>
    <row r="639" spans="2:9" s="86" customFormat="1" x14ac:dyDescent="0.25">
      <c r="B639" s="282"/>
      <c r="C639" s="282"/>
      <c r="D639" s="158"/>
      <c r="E639" s="132"/>
      <c r="F639" s="85"/>
      <c r="G639" s="85"/>
      <c r="H639" s="85"/>
      <c r="I639" s="85"/>
    </row>
    <row r="640" spans="2:9" s="86" customFormat="1" x14ac:dyDescent="0.25">
      <c r="B640" s="282"/>
      <c r="C640" s="282"/>
      <c r="D640" s="158"/>
      <c r="E640" s="132"/>
      <c r="F640" s="85"/>
      <c r="G640" s="85"/>
      <c r="H640" s="85"/>
      <c r="I640" s="85"/>
    </row>
    <row r="641" spans="2:9" s="86" customFormat="1" x14ac:dyDescent="0.25">
      <c r="B641" s="282"/>
      <c r="C641" s="282"/>
      <c r="D641" s="158"/>
      <c r="E641" s="132"/>
      <c r="F641" s="85"/>
      <c r="G641" s="85"/>
      <c r="H641" s="85"/>
      <c r="I641" s="85"/>
    </row>
    <row r="642" spans="2:9" s="86" customFormat="1" x14ac:dyDescent="0.25">
      <c r="B642" s="282"/>
      <c r="C642" s="282"/>
      <c r="D642" s="158"/>
      <c r="E642" s="132"/>
      <c r="F642" s="85"/>
      <c r="G642" s="85"/>
      <c r="H642" s="85"/>
      <c r="I642" s="85"/>
    </row>
    <row r="643" spans="2:9" s="86" customFormat="1" x14ac:dyDescent="0.25">
      <c r="B643" s="282"/>
      <c r="C643" s="282"/>
      <c r="D643" s="158"/>
      <c r="E643" s="132"/>
      <c r="F643" s="85"/>
      <c r="G643" s="85"/>
      <c r="H643" s="85"/>
      <c r="I643" s="85"/>
    </row>
    <row r="644" spans="2:9" s="86" customFormat="1" x14ac:dyDescent="0.25">
      <c r="B644" s="282"/>
      <c r="C644" s="282"/>
      <c r="D644" s="158"/>
      <c r="E644" s="132"/>
      <c r="F644" s="85"/>
      <c r="G644" s="85"/>
      <c r="H644" s="85"/>
      <c r="I644" s="85"/>
    </row>
    <row r="645" spans="2:9" s="86" customFormat="1" x14ac:dyDescent="0.25">
      <c r="B645" s="282"/>
      <c r="C645" s="282"/>
      <c r="D645" s="158"/>
      <c r="E645" s="132"/>
      <c r="F645" s="85"/>
      <c r="G645" s="85"/>
      <c r="H645" s="85"/>
      <c r="I645" s="85"/>
    </row>
    <row r="646" spans="2:9" s="86" customFormat="1" x14ac:dyDescent="0.25">
      <c r="B646" s="282"/>
      <c r="C646" s="282"/>
      <c r="D646" s="158"/>
      <c r="E646" s="132"/>
      <c r="F646" s="85"/>
      <c r="G646" s="85"/>
      <c r="H646" s="85"/>
      <c r="I646" s="85"/>
    </row>
    <row r="647" spans="2:9" s="86" customFormat="1" x14ac:dyDescent="0.25">
      <c r="B647" s="282"/>
      <c r="C647" s="282"/>
      <c r="D647" s="158"/>
      <c r="E647" s="132"/>
      <c r="F647" s="85"/>
      <c r="G647" s="85"/>
      <c r="H647" s="85"/>
      <c r="I647" s="85"/>
    </row>
    <row r="648" spans="2:9" s="86" customFormat="1" x14ac:dyDescent="0.25">
      <c r="B648" s="282"/>
      <c r="C648" s="282"/>
      <c r="D648" s="158"/>
      <c r="E648" s="132"/>
      <c r="F648" s="85"/>
      <c r="G648" s="85"/>
      <c r="H648" s="85"/>
      <c r="I648" s="85"/>
    </row>
    <row r="649" spans="2:9" s="86" customFormat="1" x14ac:dyDescent="0.25">
      <c r="B649" s="282"/>
      <c r="C649" s="282"/>
      <c r="D649" s="158"/>
      <c r="E649" s="132"/>
      <c r="F649" s="85"/>
      <c r="G649" s="85"/>
      <c r="H649" s="85"/>
      <c r="I649" s="85"/>
    </row>
    <row r="650" spans="2:9" s="86" customFormat="1" x14ac:dyDescent="0.25">
      <c r="B650" s="282"/>
      <c r="C650" s="282"/>
      <c r="D650" s="158"/>
      <c r="E650" s="132"/>
      <c r="F650" s="85"/>
      <c r="G650" s="85"/>
      <c r="H650" s="85"/>
      <c r="I650" s="85"/>
    </row>
    <row r="651" spans="2:9" s="86" customFormat="1" x14ac:dyDescent="0.25">
      <c r="B651" s="282"/>
      <c r="C651" s="282"/>
      <c r="D651" s="158"/>
      <c r="E651" s="132"/>
      <c r="F651" s="85"/>
      <c r="G651" s="85"/>
      <c r="H651" s="85"/>
      <c r="I651" s="85"/>
    </row>
    <row r="652" spans="2:9" s="86" customFormat="1" x14ac:dyDescent="0.25">
      <c r="B652" s="282"/>
      <c r="C652" s="282"/>
      <c r="D652" s="158"/>
      <c r="E652" s="132"/>
      <c r="F652" s="85"/>
      <c r="G652" s="85"/>
      <c r="H652" s="85"/>
      <c r="I652" s="85"/>
    </row>
    <row r="653" spans="2:9" s="86" customFormat="1" x14ac:dyDescent="0.25">
      <c r="B653" s="282"/>
      <c r="C653" s="282"/>
      <c r="D653" s="158"/>
      <c r="E653" s="132"/>
      <c r="F653" s="85"/>
      <c r="G653" s="85"/>
      <c r="H653" s="85"/>
      <c r="I653" s="85"/>
    </row>
    <row r="654" spans="2:9" s="86" customFormat="1" x14ac:dyDescent="0.25">
      <c r="B654" s="282"/>
      <c r="C654" s="282"/>
      <c r="D654" s="158"/>
      <c r="E654" s="132"/>
      <c r="F654" s="85"/>
      <c r="G654" s="85"/>
      <c r="H654" s="85"/>
      <c r="I654" s="85"/>
    </row>
    <row r="655" spans="2:9" s="86" customFormat="1" x14ac:dyDescent="0.25">
      <c r="B655" s="282"/>
      <c r="C655" s="282"/>
      <c r="D655" s="158"/>
      <c r="E655" s="132"/>
      <c r="F655" s="85"/>
      <c r="G655" s="85"/>
      <c r="H655" s="85"/>
      <c r="I655" s="85"/>
    </row>
    <row r="656" spans="2:9" s="86" customFormat="1" x14ac:dyDescent="0.25">
      <c r="B656" s="282"/>
      <c r="C656" s="282"/>
      <c r="D656" s="158"/>
      <c r="E656" s="132"/>
      <c r="F656" s="85"/>
      <c r="G656" s="85"/>
      <c r="H656" s="85"/>
      <c r="I656" s="85"/>
    </row>
    <row r="657" spans="2:9" s="86" customFormat="1" x14ac:dyDescent="0.25">
      <c r="B657" s="282"/>
      <c r="C657" s="282"/>
      <c r="D657" s="158"/>
      <c r="E657" s="132"/>
      <c r="F657" s="85"/>
      <c r="G657" s="85"/>
      <c r="H657" s="85"/>
      <c r="I657" s="85"/>
    </row>
    <row r="658" spans="2:9" s="86" customFormat="1" x14ac:dyDescent="0.25">
      <c r="B658" s="282"/>
      <c r="C658" s="282"/>
      <c r="D658" s="158"/>
      <c r="E658" s="132"/>
      <c r="F658" s="85"/>
      <c r="G658" s="85"/>
      <c r="H658" s="85"/>
      <c r="I658" s="85"/>
    </row>
    <row r="659" spans="2:9" s="86" customFormat="1" x14ac:dyDescent="0.25">
      <c r="B659" s="282"/>
      <c r="C659" s="282"/>
      <c r="D659" s="158"/>
      <c r="E659" s="132"/>
      <c r="F659" s="85"/>
      <c r="G659" s="85"/>
      <c r="H659" s="85"/>
      <c r="I659" s="85"/>
    </row>
    <row r="660" spans="2:9" s="86" customFormat="1" x14ac:dyDescent="0.25">
      <c r="B660" s="282"/>
      <c r="C660" s="282"/>
      <c r="D660" s="158"/>
      <c r="E660" s="132"/>
      <c r="F660" s="85"/>
      <c r="G660" s="85"/>
      <c r="H660" s="85"/>
      <c r="I660" s="85"/>
    </row>
    <row r="661" spans="2:9" s="86" customFormat="1" x14ac:dyDescent="0.25">
      <c r="B661" s="282"/>
      <c r="C661" s="282"/>
      <c r="D661" s="158"/>
      <c r="E661" s="132"/>
      <c r="F661" s="85"/>
      <c r="G661" s="85"/>
      <c r="H661" s="85"/>
      <c r="I661" s="85"/>
    </row>
    <row r="662" spans="2:9" s="86" customFormat="1" x14ac:dyDescent="0.25">
      <c r="B662" s="282"/>
      <c r="C662" s="282"/>
      <c r="D662" s="158"/>
      <c r="E662" s="132"/>
      <c r="F662" s="85"/>
      <c r="G662" s="85"/>
      <c r="H662" s="85"/>
      <c r="I662" s="85"/>
    </row>
    <row r="663" spans="2:9" s="86" customFormat="1" x14ac:dyDescent="0.25">
      <c r="B663" s="282"/>
      <c r="C663" s="282"/>
      <c r="D663" s="158"/>
      <c r="E663" s="132"/>
      <c r="F663" s="85"/>
      <c r="G663" s="85"/>
      <c r="H663" s="85"/>
      <c r="I663" s="85"/>
    </row>
    <row r="664" spans="2:9" s="86" customFormat="1" x14ac:dyDescent="0.25">
      <c r="B664" s="282"/>
      <c r="C664" s="282"/>
      <c r="D664" s="158"/>
      <c r="E664" s="132"/>
      <c r="F664" s="85"/>
      <c r="G664" s="85"/>
      <c r="H664" s="85"/>
      <c r="I664" s="85"/>
    </row>
    <row r="665" spans="2:9" s="86" customFormat="1" x14ac:dyDescent="0.25">
      <c r="B665" s="282"/>
      <c r="C665" s="282"/>
      <c r="D665" s="158"/>
      <c r="E665" s="132"/>
      <c r="F665" s="85"/>
      <c r="G665" s="85"/>
      <c r="H665" s="85"/>
      <c r="I665" s="85"/>
    </row>
    <row r="666" spans="2:9" s="86" customFormat="1" x14ac:dyDescent="0.25">
      <c r="B666" s="282"/>
      <c r="C666" s="282"/>
      <c r="D666" s="158"/>
      <c r="E666" s="132"/>
      <c r="F666" s="85"/>
      <c r="G666" s="85"/>
      <c r="H666" s="85"/>
      <c r="I666" s="85"/>
    </row>
    <row r="667" spans="2:9" s="86" customFormat="1" x14ac:dyDescent="0.25">
      <c r="B667" s="282"/>
      <c r="C667" s="282"/>
      <c r="D667" s="158"/>
      <c r="E667" s="132"/>
      <c r="F667" s="85"/>
      <c r="G667" s="85"/>
      <c r="H667" s="85"/>
      <c r="I667" s="85"/>
    </row>
    <row r="668" spans="2:9" s="86" customFormat="1" x14ac:dyDescent="0.25">
      <c r="B668" s="282"/>
      <c r="C668" s="282"/>
      <c r="D668" s="158"/>
      <c r="E668" s="132"/>
      <c r="F668" s="85"/>
      <c r="G668" s="85"/>
      <c r="H668" s="85"/>
      <c r="I668" s="85"/>
    </row>
    <row r="669" spans="2:9" s="86" customFormat="1" x14ac:dyDescent="0.25">
      <c r="B669" s="282"/>
      <c r="C669" s="282"/>
      <c r="D669" s="158"/>
      <c r="E669" s="132"/>
      <c r="F669" s="85"/>
      <c r="G669" s="85"/>
      <c r="H669" s="85"/>
      <c r="I669" s="85"/>
    </row>
    <row r="670" spans="2:9" s="86" customFormat="1" x14ac:dyDescent="0.25">
      <c r="B670" s="282"/>
      <c r="C670" s="282"/>
      <c r="D670" s="158"/>
      <c r="E670" s="132"/>
      <c r="F670" s="85"/>
      <c r="G670" s="85"/>
      <c r="H670" s="85"/>
      <c r="I670" s="85"/>
    </row>
    <row r="671" spans="2:9" s="86" customFormat="1" x14ac:dyDescent="0.25">
      <c r="B671" s="282"/>
      <c r="C671" s="282"/>
      <c r="D671" s="158"/>
      <c r="E671" s="132"/>
      <c r="F671" s="85"/>
      <c r="G671" s="85"/>
      <c r="H671" s="85"/>
      <c r="I671" s="85"/>
    </row>
    <row r="672" spans="2:9" s="86" customFormat="1" x14ac:dyDescent="0.25">
      <c r="B672" s="282"/>
      <c r="C672" s="282"/>
      <c r="D672" s="158"/>
      <c r="E672" s="132"/>
      <c r="F672" s="85"/>
      <c r="G672" s="85"/>
      <c r="H672" s="85"/>
      <c r="I672" s="85"/>
    </row>
    <row r="673" spans="2:9" s="86" customFormat="1" x14ac:dyDescent="0.25">
      <c r="B673" s="282"/>
      <c r="C673" s="282"/>
      <c r="D673" s="158"/>
      <c r="E673" s="132"/>
      <c r="F673" s="85"/>
      <c r="G673" s="85"/>
      <c r="H673" s="85"/>
      <c r="I673" s="85"/>
    </row>
    <row r="674" spans="2:9" s="86" customFormat="1" x14ac:dyDescent="0.25">
      <c r="B674" s="282"/>
      <c r="C674" s="282"/>
      <c r="D674" s="158"/>
      <c r="E674" s="132"/>
      <c r="F674" s="85"/>
      <c r="G674" s="85"/>
      <c r="H674" s="85"/>
      <c r="I674" s="85"/>
    </row>
    <row r="675" spans="2:9" s="86" customFormat="1" x14ac:dyDescent="0.25">
      <c r="B675" s="282"/>
      <c r="C675" s="282"/>
      <c r="D675" s="158"/>
      <c r="E675" s="132"/>
      <c r="F675" s="85"/>
      <c r="G675" s="85"/>
      <c r="H675" s="85"/>
      <c r="I675" s="85"/>
    </row>
    <row r="676" spans="2:9" s="86" customFormat="1" x14ac:dyDescent="0.25">
      <c r="B676" s="282"/>
      <c r="C676" s="282"/>
      <c r="D676" s="158"/>
      <c r="E676" s="132"/>
      <c r="F676" s="85"/>
      <c r="G676" s="85"/>
      <c r="H676" s="85"/>
      <c r="I676" s="85"/>
    </row>
    <row r="677" spans="2:9" s="86" customFormat="1" x14ac:dyDescent="0.25">
      <c r="B677" s="282"/>
      <c r="C677" s="282"/>
      <c r="D677" s="158"/>
      <c r="E677" s="132"/>
      <c r="F677" s="85"/>
      <c r="G677" s="85"/>
      <c r="H677" s="85"/>
      <c r="I677" s="85"/>
    </row>
    <row r="678" spans="2:9" s="86" customFormat="1" x14ac:dyDescent="0.25">
      <c r="B678" s="282"/>
      <c r="C678" s="282"/>
      <c r="D678" s="158"/>
      <c r="E678" s="132"/>
      <c r="F678" s="85"/>
      <c r="G678" s="85"/>
      <c r="H678" s="85"/>
      <c r="I678" s="85"/>
    </row>
    <row r="679" spans="2:9" s="86" customFormat="1" x14ac:dyDescent="0.25">
      <c r="B679" s="282"/>
      <c r="C679" s="282"/>
      <c r="D679" s="158"/>
      <c r="E679" s="132"/>
      <c r="F679" s="85"/>
      <c r="G679" s="85"/>
      <c r="H679" s="85"/>
      <c r="I679" s="85"/>
    </row>
    <row r="680" spans="2:9" s="86" customFormat="1" x14ac:dyDescent="0.25">
      <c r="B680" s="282"/>
      <c r="C680" s="282"/>
      <c r="D680" s="158"/>
      <c r="E680" s="132"/>
      <c r="F680" s="85"/>
      <c r="G680" s="85"/>
      <c r="H680" s="85"/>
      <c r="I680" s="85"/>
    </row>
    <row r="681" spans="2:9" s="86" customFormat="1" x14ac:dyDescent="0.25">
      <c r="B681" s="282"/>
      <c r="C681" s="282"/>
      <c r="D681" s="158"/>
      <c r="E681" s="132"/>
      <c r="F681" s="85"/>
      <c r="G681" s="85"/>
      <c r="H681" s="85"/>
      <c r="I681" s="85"/>
    </row>
    <row r="682" spans="2:9" s="86" customFormat="1" x14ac:dyDescent="0.25">
      <c r="B682" s="282"/>
      <c r="C682" s="282"/>
      <c r="D682" s="158"/>
      <c r="E682" s="132"/>
      <c r="F682" s="85"/>
      <c r="G682" s="85"/>
      <c r="H682" s="85"/>
      <c r="I682" s="85"/>
    </row>
    <row r="683" spans="2:9" s="86" customFormat="1" x14ac:dyDescent="0.25">
      <c r="B683" s="282"/>
      <c r="C683" s="282"/>
      <c r="D683" s="158"/>
      <c r="E683" s="132"/>
      <c r="F683" s="85"/>
      <c r="G683" s="85"/>
      <c r="H683" s="85"/>
      <c r="I683" s="85"/>
    </row>
    <row r="684" spans="2:9" s="86" customFormat="1" x14ac:dyDescent="0.25">
      <c r="B684" s="282"/>
      <c r="C684" s="282"/>
      <c r="D684" s="158"/>
      <c r="E684" s="132"/>
      <c r="F684" s="85"/>
      <c r="G684" s="85"/>
      <c r="H684" s="85"/>
      <c r="I684" s="85"/>
    </row>
    <row r="685" spans="2:9" s="86" customFormat="1" x14ac:dyDescent="0.25">
      <c r="B685" s="282"/>
      <c r="C685" s="282"/>
      <c r="D685" s="158"/>
      <c r="E685" s="132"/>
      <c r="F685" s="85"/>
      <c r="G685" s="85"/>
      <c r="H685" s="85"/>
      <c r="I685" s="85"/>
    </row>
    <row r="686" spans="2:9" s="86" customFormat="1" x14ac:dyDescent="0.25">
      <c r="B686" s="282"/>
      <c r="C686" s="282"/>
      <c r="D686" s="158"/>
      <c r="E686" s="132"/>
      <c r="F686" s="85"/>
      <c r="G686" s="85"/>
      <c r="H686" s="85"/>
      <c r="I686" s="85"/>
    </row>
    <row r="687" spans="2:9" s="86" customFormat="1" x14ac:dyDescent="0.25">
      <c r="B687" s="282"/>
      <c r="C687" s="282"/>
      <c r="D687" s="158"/>
      <c r="E687" s="132"/>
      <c r="F687" s="85"/>
      <c r="G687" s="85"/>
      <c r="H687" s="85"/>
      <c r="I687" s="85"/>
    </row>
    <row r="688" spans="2:9" s="86" customFormat="1" x14ac:dyDescent="0.25">
      <c r="B688" s="282"/>
      <c r="C688" s="282"/>
      <c r="D688" s="158"/>
      <c r="E688" s="132"/>
      <c r="F688" s="85"/>
      <c r="G688" s="85"/>
      <c r="H688" s="85"/>
      <c r="I688" s="85"/>
    </row>
    <row r="689" spans="2:9" s="86" customFormat="1" x14ac:dyDescent="0.25">
      <c r="B689" s="282"/>
      <c r="C689" s="282"/>
      <c r="D689" s="158"/>
      <c r="E689" s="132"/>
      <c r="F689" s="85"/>
      <c r="G689" s="85"/>
      <c r="H689" s="85"/>
      <c r="I689" s="85"/>
    </row>
    <row r="690" spans="2:9" s="86" customFormat="1" x14ac:dyDescent="0.25">
      <c r="B690" s="282"/>
      <c r="C690" s="282"/>
      <c r="D690" s="158"/>
      <c r="E690" s="132"/>
      <c r="F690" s="85"/>
      <c r="G690" s="85"/>
      <c r="H690" s="85"/>
      <c r="I690" s="85"/>
    </row>
    <row r="691" spans="2:9" s="86" customFormat="1" x14ac:dyDescent="0.25">
      <c r="B691" s="282"/>
      <c r="C691" s="282"/>
      <c r="D691" s="158"/>
      <c r="E691" s="132"/>
      <c r="F691" s="85"/>
      <c r="G691" s="85"/>
      <c r="H691" s="85"/>
      <c r="I691" s="85"/>
    </row>
    <row r="692" spans="2:9" s="86" customFormat="1" x14ac:dyDescent="0.25">
      <c r="B692" s="282"/>
      <c r="C692" s="282"/>
      <c r="D692" s="158"/>
      <c r="E692" s="132"/>
      <c r="F692" s="85"/>
      <c r="G692" s="85"/>
      <c r="H692" s="85"/>
      <c r="I692" s="85"/>
    </row>
    <row r="693" spans="2:9" s="86" customFormat="1" x14ac:dyDescent="0.25">
      <c r="B693" s="282"/>
      <c r="C693" s="282"/>
      <c r="D693" s="158"/>
      <c r="E693" s="132"/>
      <c r="F693" s="85"/>
      <c r="G693" s="85"/>
      <c r="H693" s="85"/>
      <c r="I693" s="85"/>
    </row>
    <row r="694" spans="2:9" s="86" customFormat="1" x14ac:dyDescent="0.25">
      <c r="B694" s="282"/>
      <c r="C694" s="282"/>
      <c r="D694" s="158"/>
      <c r="E694" s="132"/>
      <c r="F694" s="85"/>
      <c r="G694" s="85"/>
      <c r="H694" s="85"/>
      <c r="I694" s="85"/>
    </row>
    <row r="695" spans="2:9" s="86" customFormat="1" x14ac:dyDescent="0.25">
      <c r="B695" s="282"/>
      <c r="C695" s="282"/>
      <c r="D695" s="158"/>
      <c r="E695" s="132"/>
      <c r="F695" s="85"/>
      <c r="G695" s="85"/>
      <c r="H695" s="85"/>
      <c r="I695" s="85"/>
    </row>
    <row r="696" spans="2:9" s="86" customFormat="1" x14ac:dyDescent="0.25">
      <c r="B696" s="282"/>
      <c r="C696" s="282"/>
      <c r="D696" s="158"/>
      <c r="E696" s="132"/>
      <c r="F696" s="85"/>
      <c r="G696" s="85"/>
      <c r="H696" s="85"/>
      <c r="I696" s="85"/>
    </row>
    <row r="697" spans="2:9" s="86" customFormat="1" x14ac:dyDescent="0.25">
      <c r="B697" s="282"/>
      <c r="C697" s="282"/>
      <c r="D697" s="158"/>
      <c r="E697" s="132"/>
      <c r="F697" s="85"/>
      <c r="G697" s="85"/>
      <c r="H697" s="85"/>
      <c r="I697" s="85"/>
    </row>
    <row r="698" spans="2:9" s="86" customFormat="1" x14ac:dyDescent="0.25">
      <c r="B698" s="282"/>
      <c r="C698" s="282"/>
      <c r="D698" s="158"/>
      <c r="E698" s="132"/>
      <c r="F698" s="85"/>
      <c r="G698" s="85"/>
      <c r="H698" s="85"/>
      <c r="I698" s="85"/>
    </row>
    <row r="699" spans="2:9" s="86" customFormat="1" x14ac:dyDescent="0.25">
      <c r="B699" s="282"/>
      <c r="C699" s="282"/>
      <c r="D699" s="158"/>
      <c r="E699" s="132"/>
      <c r="F699" s="85"/>
      <c r="G699" s="85"/>
      <c r="H699" s="85"/>
      <c r="I699" s="85"/>
    </row>
    <row r="700" spans="2:9" s="86" customFormat="1" x14ac:dyDescent="0.25">
      <c r="B700" s="282"/>
      <c r="C700" s="282"/>
      <c r="D700" s="158"/>
      <c r="E700" s="132"/>
      <c r="F700" s="85"/>
      <c r="G700" s="85"/>
      <c r="H700" s="85"/>
      <c r="I700" s="85"/>
    </row>
    <row r="701" spans="2:9" s="86" customFormat="1" x14ac:dyDescent="0.25">
      <c r="B701" s="282"/>
      <c r="C701" s="282"/>
      <c r="D701" s="158"/>
      <c r="E701" s="132"/>
      <c r="F701" s="85"/>
      <c r="G701" s="85"/>
      <c r="H701" s="85"/>
      <c r="I701" s="85"/>
    </row>
    <row r="702" spans="2:9" s="86" customFormat="1" x14ac:dyDescent="0.25">
      <c r="B702" s="282"/>
      <c r="C702" s="282"/>
      <c r="D702" s="158"/>
      <c r="E702" s="132"/>
      <c r="F702" s="85"/>
      <c r="G702" s="85"/>
      <c r="H702" s="85"/>
      <c r="I702" s="85"/>
    </row>
    <row r="703" spans="2:9" s="86" customFormat="1" x14ac:dyDescent="0.25">
      <c r="B703" s="282"/>
      <c r="C703" s="282"/>
      <c r="D703" s="158"/>
      <c r="E703" s="132"/>
      <c r="F703" s="85"/>
      <c r="G703" s="85"/>
      <c r="H703" s="85"/>
      <c r="I703" s="85"/>
    </row>
    <row r="704" spans="2:9" s="86" customFormat="1" x14ac:dyDescent="0.25">
      <c r="B704" s="282"/>
      <c r="C704" s="282"/>
      <c r="D704" s="158"/>
      <c r="E704" s="132"/>
      <c r="F704" s="85"/>
      <c r="G704" s="85"/>
      <c r="H704" s="85"/>
      <c r="I704" s="85"/>
    </row>
    <row r="705" spans="2:9" s="86" customFormat="1" x14ac:dyDescent="0.25">
      <c r="B705" s="282"/>
      <c r="C705" s="282"/>
      <c r="D705" s="158"/>
      <c r="E705" s="132"/>
      <c r="F705" s="85"/>
      <c r="G705" s="85"/>
      <c r="H705" s="85"/>
      <c r="I705" s="85"/>
    </row>
    <row r="706" spans="2:9" s="86" customFormat="1" x14ac:dyDescent="0.25">
      <c r="B706" s="282"/>
      <c r="C706" s="282"/>
      <c r="D706" s="158"/>
      <c r="E706" s="132"/>
      <c r="F706" s="85"/>
      <c r="G706" s="85"/>
      <c r="H706" s="85"/>
      <c r="I706" s="85"/>
    </row>
    <row r="707" spans="2:9" s="86" customFormat="1" x14ac:dyDescent="0.25">
      <c r="B707" s="282"/>
      <c r="C707" s="282"/>
      <c r="D707" s="158"/>
      <c r="E707" s="132"/>
      <c r="F707" s="85"/>
      <c r="G707" s="85"/>
      <c r="H707" s="85"/>
      <c r="I707" s="85"/>
    </row>
    <row r="708" spans="2:9" s="86" customFormat="1" x14ac:dyDescent="0.25">
      <c r="B708" s="282"/>
      <c r="C708" s="282"/>
      <c r="D708" s="158"/>
      <c r="E708" s="132"/>
      <c r="F708" s="85"/>
      <c r="G708" s="85"/>
      <c r="H708" s="85"/>
      <c r="I708" s="85"/>
    </row>
    <row r="709" spans="2:9" s="86" customFormat="1" x14ac:dyDescent="0.25">
      <c r="B709" s="282"/>
      <c r="C709" s="282"/>
      <c r="D709" s="158"/>
      <c r="E709" s="132"/>
      <c r="F709" s="85"/>
      <c r="G709" s="85"/>
      <c r="H709" s="85"/>
      <c r="I709" s="85"/>
    </row>
    <row r="710" spans="2:9" s="86" customFormat="1" x14ac:dyDescent="0.25">
      <c r="B710" s="282"/>
      <c r="C710" s="282"/>
      <c r="D710" s="158"/>
      <c r="E710" s="132"/>
      <c r="F710" s="85"/>
      <c r="G710" s="85"/>
      <c r="H710" s="85"/>
      <c r="I710" s="85"/>
    </row>
    <row r="711" spans="2:9" s="86" customFormat="1" x14ac:dyDescent="0.25">
      <c r="B711" s="282"/>
      <c r="C711" s="282"/>
      <c r="D711" s="158"/>
      <c r="E711" s="132"/>
      <c r="F711" s="85"/>
      <c r="G711" s="85"/>
      <c r="H711" s="85"/>
      <c r="I711" s="85"/>
    </row>
    <row r="712" spans="2:9" s="86" customFormat="1" x14ac:dyDescent="0.25">
      <c r="B712" s="282"/>
      <c r="C712" s="282"/>
      <c r="D712" s="158"/>
      <c r="E712" s="132"/>
      <c r="F712" s="85"/>
      <c r="G712" s="85"/>
      <c r="H712" s="85"/>
      <c r="I712" s="85"/>
    </row>
    <row r="713" spans="2:9" s="86" customFormat="1" x14ac:dyDescent="0.25">
      <c r="B713" s="282"/>
      <c r="C713" s="282"/>
      <c r="D713" s="158"/>
      <c r="E713" s="132"/>
      <c r="F713" s="85"/>
      <c r="G713" s="85"/>
      <c r="H713" s="85"/>
      <c r="I713" s="85"/>
    </row>
    <row r="714" spans="2:9" s="86" customFormat="1" x14ac:dyDescent="0.25">
      <c r="B714" s="282"/>
      <c r="C714" s="282"/>
      <c r="D714" s="158"/>
      <c r="E714" s="132"/>
      <c r="F714" s="85"/>
      <c r="G714" s="85"/>
      <c r="H714" s="85"/>
      <c r="I714" s="85"/>
    </row>
    <row r="715" spans="2:9" s="86" customFormat="1" x14ac:dyDescent="0.25">
      <c r="B715" s="282"/>
      <c r="C715" s="282"/>
      <c r="D715" s="158"/>
      <c r="E715" s="132"/>
      <c r="F715" s="85"/>
      <c r="G715" s="85"/>
      <c r="H715" s="85"/>
      <c r="I715" s="85"/>
    </row>
    <row r="716" spans="2:9" s="86" customFormat="1" x14ac:dyDescent="0.25">
      <c r="B716" s="282"/>
      <c r="C716" s="282"/>
      <c r="D716" s="158"/>
      <c r="E716" s="132"/>
      <c r="F716" s="85"/>
      <c r="G716" s="85"/>
      <c r="H716" s="85"/>
      <c r="I716" s="85"/>
    </row>
    <row r="717" spans="2:9" s="86" customFormat="1" x14ac:dyDescent="0.25">
      <c r="B717" s="282"/>
      <c r="C717" s="282"/>
      <c r="D717" s="158"/>
      <c r="E717" s="132"/>
      <c r="F717" s="85"/>
      <c r="G717" s="85"/>
      <c r="H717" s="85"/>
      <c r="I717" s="85"/>
    </row>
    <row r="718" spans="2:9" s="86" customFormat="1" x14ac:dyDescent="0.25">
      <c r="B718" s="282"/>
      <c r="C718" s="282"/>
      <c r="D718" s="158"/>
      <c r="E718" s="132"/>
      <c r="F718" s="85"/>
      <c r="G718" s="85"/>
      <c r="H718" s="85"/>
      <c r="I718" s="85"/>
    </row>
    <row r="719" spans="2:9" s="86" customFormat="1" x14ac:dyDescent="0.25">
      <c r="B719" s="282"/>
      <c r="C719" s="282"/>
      <c r="D719" s="158"/>
      <c r="E719" s="132"/>
      <c r="F719" s="85"/>
      <c r="G719" s="85"/>
      <c r="H719" s="85"/>
      <c r="I719" s="85"/>
    </row>
    <row r="720" spans="2:9" s="86" customFormat="1" x14ac:dyDescent="0.25">
      <c r="B720" s="282"/>
      <c r="C720" s="282"/>
      <c r="D720" s="158"/>
      <c r="E720" s="132"/>
      <c r="F720" s="85"/>
      <c r="G720" s="85"/>
      <c r="H720" s="85"/>
      <c r="I720" s="85"/>
    </row>
    <row r="721" spans="2:9" s="86" customFormat="1" x14ac:dyDescent="0.25">
      <c r="B721" s="282"/>
      <c r="C721" s="282"/>
      <c r="D721" s="158"/>
      <c r="E721" s="132"/>
      <c r="F721" s="85"/>
      <c r="G721" s="85"/>
      <c r="H721" s="85"/>
      <c r="I721" s="85"/>
    </row>
    <row r="722" spans="2:9" s="86" customFormat="1" x14ac:dyDescent="0.25">
      <c r="B722" s="282"/>
      <c r="C722" s="282"/>
      <c r="D722" s="158"/>
      <c r="E722" s="132"/>
      <c r="F722" s="85"/>
      <c r="G722" s="85"/>
      <c r="H722" s="85"/>
      <c r="I722" s="85"/>
    </row>
    <row r="723" spans="2:9" s="86" customFormat="1" x14ac:dyDescent="0.25">
      <c r="B723" s="282"/>
      <c r="C723" s="282"/>
      <c r="D723" s="158"/>
      <c r="E723" s="132"/>
      <c r="F723" s="85"/>
      <c r="G723" s="85"/>
      <c r="H723" s="85"/>
      <c r="I723" s="85"/>
    </row>
    <row r="724" spans="2:9" s="86" customFormat="1" x14ac:dyDescent="0.25">
      <c r="B724" s="282"/>
      <c r="C724" s="282"/>
      <c r="D724" s="158"/>
      <c r="E724" s="132"/>
      <c r="F724" s="85"/>
      <c r="G724" s="85"/>
      <c r="H724" s="85"/>
      <c r="I724" s="85"/>
    </row>
    <row r="725" spans="2:9" s="86" customFormat="1" x14ac:dyDescent="0.25">
      <c r="B725" s="282"/>
      <c r="C725" s="282"/>
      <c r="D725" s="158"/>
      <c r="E725" s="132"/>
      <c r="F725" s="85"/>
      <c r="G725" s="85"/>
      <c r="H725" s="85"/>
      <c r="I725" s="85"/>
    </row>
    <row r="726" spans="2:9" s="86" customFormat="1" x14ac:dyDescent="0.25">
      <c r="B726" s="282"/>
      <c r="C726" s="282"/>
      <c r="D726" s="158"/>
      <c r="E726" s="132"/>
      <c r="F726" s="85"/>
      <c r="G726" s="85"/>
      <c r="H726" s="85"/>
      <c r="I726" s="85"/>
    </row>
    <row r="727" spans="2:9" s="86" customFormat="1" x14ac:dyDescent="0.25">
      <c r="B727" s="282"/>
      <c r="C727" s="282"/>
      <c r="D727" s="158"/>
      <c r="E727" s="132"/>
      <c r="F727" s="85"/>
      <c r="G727" s="85"/>
      <c r="H727" s="85"/>
      <c r="I727" s="85"/>
    </row>
    <row r="728" spans="2:9" s="86" customFormat="1" x14ac:dyDescent="0.25">
      <c r="B728" s="282"/>
      <c r="C728" s="282"/>
      <c r="D728" s="158"/>
      <c r="E728" s="132"/>
      <c r="F728" s="85"/>
      <c r="G728" s="85"/>
      <c r="H728" s="85"/>
      <c r="I728" s="85"/>
    </row>
    <row r="729" spans="2:9" s="86" customFormat="1" x14ac:dyDescent="0.25">
      <c r="B729" s="282"/>
      <c r="C729" s="282"/>
      <c r="D729" s="158"/>
      <c r="E729" s="132"/>
      <c r="F729" s="85"/>
      <c r="G729" s="85"/>
      <c r="H729" s="85"/>
      <c r="I729" s="85"/>
    </row>
    <row r="730" spans="2:9" s="86" customFormat="1" x14ac:dyDescent="0.25">
      <c r="B730" s="282"/>
      <c r="C730" s="282"/>
      <c r="D730" s="158"/>
      <c r="E730" s="132"/>
      <c r="F730" s="85"/>
      <c r="G730" s="85"/>
      <c r="H730" s="85"/>
      <c r="I730" s="85"/>
    </row>
    <row r="731" spans="2:9" s="86" customFormat="1" x14ac:dyDescent="0.25">
      <c r="B731" s="282"/>
      <c r="C731" s="282"/>
      <c r="D731" s="158"/>
      <c r="E731" s="132"/>
      <c r="F731" s="85"/>
      <c r="G731" s="85"/>
      <c r="H731" s="85"/>
      <c r="I731" s="85"/>
    </row>
    <row r="732" spans="2:9" s="86" customFormat="1" x14ac:dyDescent="0.25">
      <c r="B732" s="282"/>
      <c r="C732" s="282"/>
      <c r="D732" s="158"/>
      <c r="E732" s="132"/>
      <c r="F732" s="85"/>
      <c r="G732" s="85"/>
      <c r="H732" s="85"/>
      <c r="I732" s="85"/>
    </row>
    <row r="733" spans="2:9" s="86" customFormat="1" x14ac:dyDescent="0.25">
      <c r="B733" s="282"/>
      <c r="C733" s="282"/>
      <c r="D733" s="158"/>
      <c r="E733" s="132"/>
      <c r="F733" s="85"/>
      <c r="G733" s="85"/>
      <c r="H733" s="85"/>
      <c r="I733" s="85"/>
    </row>
    <row r="734" spans="2:9" s="86" customFormat="1" x14ac:dyDescent="0.25">
      <c r="B734" s="282"/>
      <c r="C734" s="282"/>
      <c r="D734" s="158"/>
      <c r="E734" s="132"/>
      <c r="F734" s="85"/>
      <c r="G734" s="85"/>
      <c r="H734" s="85"/>
      <c r="I734" s="85"/>
    </row>
    <row r="735" spans="2:9" s="86" customFormat="1" x14ac:dyDescent="0.25">
      <c r="B735" s="282"/>
      <c r="C735" s="282"/>
      <c r="D735" s="158"/>
      <c r="E735" s="132"/>
      <c r="F735" s="85"/>
      <c r="G735" s="85"/>
      <c r="H735" s="85"/>
      <c r="I735" s="85"/>
    </row>
    <row r="736" spans="2:9" s="86" customFormat="1" x14ac:dyDescent="0.25">
      <c r="B736" s="282"/>
      <c r="C736" s="282"/>
      <c r="D736" s="158"/>
      <c r="E736" s="132"/>
      <c r="F736" s="85"/>
      <c r="G736" s="85"/>
      <c r="H736" s="85"/>
      <c r="I736" s="85"/>
    </row>
    <row r="737" spans="2:9" s="86" customFormat="1" x14ac:dyDescent="0.25">
      <c r="B737" s="282"/>
      <c r="C737" s="282"/>
      <c r="D737" s="158"/>
      <c r="E737" s="132"/>
      <c r="F737" s="85"/>
      <c r="G737" s="85"/>
      <c r="H737" s="85"/>
      <c r="I737" s="85"/>
    </row>
    <row r="738" spans="2:9" s="86" customFormat="1" x14ac:dyDescent="0.25">
      <c r="B738" s="282"/>
      <c r="C738" s="282"/>
      <c r="D738" s="158"/>
      <c r="E738" s="132"/>
      <c r="F738" s="85"/>
      <c r="G738" s="85"/>
      <c r="H738" s="85"/>
      <c r="I738" s="85"/>
    </row>
    <row r="739" spans="2:9" s="86" customFormat="1" x14ac:dyDescent="0.25">
      <c r="B739" s="282"/>
      <c r="C739" s="282"/>
      <c r="D739" s="158"/>
      <c r="E739" s="132"/>
      <c r="F739" s="85"/>
      <c r="G739" s="85"/>
      <c r="H739" s="85"/>
      <c r="I739" s="85"/>
    </row>
    <row r="740" spans="2:9" s="86" customFormat="1" x14ac:dyDescent="0.25">
      <c r="B740" s="282"/>
      <c r="C740" s="282"/>
      <c r="D740" s="158"/>
      <c r="E740" s="132"/>
      <c r="F740" s="85"/>
      <c r="G740" s="85"/>
      <c r="H740" s="85"/>
      <c r="I740" s="85"/>
    </row>
    <row r="741" spans="2:9" s="86" customFormat="1" x14ac:dyDescent="0.25">
      <c r="B741" s="282"/>
      <c r="C741" s="282"/>
      <c r="D741" s="158"/>
      <c r="E741" s="132"/>
      <c r="F741" s="85"/>
      <c r="G741" s="85"/>
      <c r="H741" s="85"/>
      <c r="I741" s="85"/>
    </row>
    <row r="742" spans="2:9" s="86" customFormat="1" x14ac:dyDescent="0.25">
      <c r="B742" s="282"/>
      <c r="C742" s="282"/>
      <c r="D742" s="158"/>
      <c r="E742" s="132"/>
      <c r="F742" s="85"/>
      <c r="G742" s="85"/>
      <c r="H742" s="85"/>
      <c r="I742" s="85"/>
    </row>
    <row r="743" spans="2:9" s="86" customFormat="1" x14ac:dyDescent="0.25">
      <c r="B743" s="282"/>
      <c r="C743" s="282"/>
      <c r="D743" s="158"/>
      <c r="E743" s="132"/>
      <c r="F743" s="85"/>
      <c r="G743" s="85"/>
      <c r="H743" s="85"/>
      <c r="I743" s="85"/>
    </row>
    <row r="744" spans="2:9" s="86" customFormat="1" x14ac:dyDescent="0.25">
      <c r="B744" s="282"/>
      <c r="C744" s="282"/>
      <c r="D744" s="158"/>
      <c r="E744" s="132"/>
      <c r="F744" s="85"/>
      <c r="G744" s="85"/>
      <c r="H744" s="85"/>
      <c r="I744" s="85"/>
    </row>
    <row r="745" spans="2:9" s="86" customFormat="1" x14ac:dyDescent="0.25">
      <c r="B745" s="282"/>
      <c r="C745" s="282"/>
      <c r="D745" s="158"/>
      <c r="E745" s="132"/>
      <c r="F745" s="85"/>
      <c r="G745" s="85"/>
      <c r="H745" s="85"/>
      <c r="I745" s="85"/>
    </row>
    <row r="746" spans="2:9" s="86" customFormat="1" x14ac:dyDescent="0.25">
      <c r="B746" s="282"/>
      <c r="C746" s="282"/>
      <c r="D746" s="158"/>
      <c r="E746" s="132"/>
      <c r="F746" s="85"/>
      <c r="G746" s="85"/>
      <c r="H746" s="85"/>
      <c r="I746" s="85"/>
    </row>
    <row r="747" spans="2:9" s="86" customFormat="1" x14ac:dyDescent="0.25">
      <c r="B747" s="282"/>
      <c r="C747" s="282"/>
      <c r="D747" s="158"/>
      <c r="E747" s="132"/>
      <c r="F747" s="85"/>
      <c r="G747" s="85"/>
      <c r="H747" s="85"/>
      <c r="I747" s="85"/>
    </row>
    <row r="748" spans="2:9" s="86" customFormat="1" x14ac:dyDescent="0.25">
      <c r="B748" s="282"/>
      <c r="C748" s="282"/>
      <c r="D748" s="158"/>
      <c r="E748" s="132"/>
      <c r="F748" s="85"/>
      <c r="G748" s="85"/>
      <c r="H748" s="85"/>
      <c r="I748" s="85"/>
    </row>
    <row r="749" spans="2:9" s="86" customFormat="1" x14ac:dyDescent="0.25">
      <c r="B749" s="282"/>
      <c r="C749" s="282"/>
      <c r="D749" s="158"/>
      <c r="E749" s="132"/>
      <c r="F749" s="85"/>
      <c r="G749" s="85"/>
      <c r="H749" s="85"/>
      <c r="I749" s="85"/>
    </row>
    <row r="750" spans="2:9" s="86" customFormat="1" x14ac:dyDescent="0.25">
      <c r="B750" s="282"/>
      <c r="C750" s="282"/>
      <c r="D750" s="158"/>
      <c r="E750" s="132"/>
      <c r="F750" s="85"/>
      <c r="G750" s="85"/>
      <c r="H750" s="85"/>
      <c r="I750" s="85"/>
    </row>
    <row r="751" spans="2:9" s="86" customFormat="1" x14ac:dyDescent="0.25">
      <c r="B751" s="282"/>
      <c r="C751" s="282"/>
      <c r="D751" s="158"/>
      <c r="E751" s="132"/>
      <c r="F751" s="85"/>
      <c r="G751" s="85"/>
      <c r="H751" s="85"/>
      <c r="I751" s="85"/>
    </row>
    <row r="752" spans="2:9" s="86" customFormat="1" x14ac:dyDescent="0.25">
      <c r="B752" s="282"/>
      <c r="C752" s="282"/>
      <c r="D752" s="158"/>
      <c r="E752" s="132"/>
      <c r="F752" s="85"/>
      <c r="G752" s="85"/>
      <c r="H752" s="85"/>
      <c r="I752" s="85"/>
    </row>
    <row r="753" spans="2:9" s="86" customFormat="1" x14ac:dyDescent="0.25">
      <c r="B753" s="282"/>
      <c r="C753" s="282"/>
      <c r="D753" s="158"/>
      <c r="E753" s="132"/>
      <c r="F753" s="85"/>
      <c r="G753" s="85"/>
      <c r="H753" s="85"/>
      <c r="I753" s="85"/>
    </row>
    <row r="754" spans="2:9" s="86" customFormat="1" x14ac:dyDescent="0.25">
      <c r="B754" s="282"/>
      <c r="C754" s="282"/>
      <c r="D754" s="158"/>
      <c r="E754" s="132"/>
      <c r="F754" s="85"/>
      <c r="G754" s="85"/>
      <c r="H754" s="85"/>
      <c r="I754" s="85"/>
    </row>
    <row r="755" spans="2:9" s="86" customFormat="1" x14ac:dyDescent="0.25">
      <c r="B755" s="282"/>
      <c r="C755" s="282"/>
      <c r="D755" s="158"/>
      <c r="E755" s="132"/>
      <c r="F755" s="85"/>
      <c r="G755" s="85"/>
      <c r="H755" s="85"/>
      <c r="I755" s="85"/>
    </row>
    <row r="756" spans="2:9" s="86" customFormat="1" x14ac:dyDescent="0.25">
      <c r="B756" s="282"/>
      <c r="C756" s="282"/>
      <c r="D756" s="158"/>
      <c r="E756" s="132"/>
      <c r="F756" s="85"/>
      <c r="G756" s="85"/>
      <c r="H756" s="85"/>
      <c r="I756" s="85"/>
    </row>
    <row r="757" spans="2:9" s="86" customFormat="1" x14ac:dyDescent="0.25">
      <c r="B757" s="282"/>
      <c r="C757" s="282"/>
      <c r="D757" s="158"/>
      <c r="E757" s="132"/>
      <c r="F757" s="85"/>
      <c r="G757" s="85"/>
      <c r="H757" s="85"/>
      <c r="I757" s="85"/>
    </row>
    <row r="758" spans="2:9" s="86" customFormat="1" x14ac:dyDescent="0.25">
      <c r="B758" s="282"/>
      <c r="C758" s="282"/>
      <c r="D758" s="158"/>
      <c r="E758" s="132"/>
      <c r="F758" s="85"/>
      <c r="G758" s="85"/>
      <c r="H758" s="85"/>
      <c r="I758" s="85"/>
    </row>
    <row r="759" spans="2:9" s="86" customFormat="1" x14ac:dyDescent="0.25">
      <c r="B759" s="282"/>
      <c r="C759" s="282"/>
      <c r="D759" s="158"/>
      <c r="E759" s="132"/>
      <c r="F759" s="85"/>
      <c r="G759" s="85"/>
      <c r="H759" s="85"/>
      <c r="I759" s="85"/>
    </row>
    <row r="760" spans="2:9" s="86" customFormat="1" x14ac:dyDescent="0.25">
      <c r="B760" s="282"/>
      <c r="C760" s="282"/>
      <c r="D760" s="158"/>
      <c r="E760" s="132"/>
      <c r="F760" s="85"/>
      <c r="G760" s="85"/>
      <c r="H760" s="85"/>
      <c r="I760" s="85"/>
    </row>
    <row r="761" spans="2:9" s="86" customFormat="1" x14ac:dyDescent="0.25">
      <c r="B761" s="282"/>
      <c r="C761" s="282"/>
      <c r="D761" s="158"/>
      <c r="E761" s="132"/>
      <c r="F761" s="85"/>
      <c r="G761" s="85"/>
      <c r="H761" s="85"/>
      <c r="I761" s="85"/>
    </row>
    <row r="762" spans="2:9" s="86" customFormat="1" x14ac:dyDescent="0.25">
      <c r="B762" s="282"/>
      <c r="C762" s="282"/>
      <c r="D762" s="158"/>
      <c r="E762" s="132"/>
      <c r="F762" s="85"/>
      <c r="G762" s="85"/>
      <c r="H762" s="85"/>
      <c r="I762" s="85"/>
    </row>
    <row r="763" spans="2:9" s="86" customFormat="1" x14ac:dyDescent="0.25">
      <c r="B763" s="282"/>
      <c r="C763" s="282"/>
      <c r="D763" s="158"/>
      <c r="E763" s="132"/>
      <c r="F763" s="85"/>
      <c r="G763" s="85"/>
      <c r="H763" s="85"/>
      <c r="I763" s="85"/>
    </row>
    <row r="764" spans="2:9" s="86" customFormat="1" x14ac:dyDescent="0.25">
      <c r="B764" s="282"/>
      <c r="C764" s="282"/>
      <c r="D764" s="158"/>
      <c r="E764" s="132"/>
      <c r="F764" s="85"/>
      <c r="G764" s="85"/>
      <c r="H764" s="85"/>
      <c r="I764" s="85"/>
    </row>
    <row r="765" spans="2:9" s="86" customFormat="1" x14ac:dyDescent="0.25">
      <c r="B765" s="282"/>
      <c r="C765" s="282"/>
      <c r="D765" s="158"/>
      <c r="E765" s="132"/>
      <c r="F765" s="85"/>
      <c r="G765" s="85"/>
      <c r="H765" s="85"/>
      <c r="I765" s="85"/>
    </row>
    <row r="766" spans="2:9" s="86" customFormat="1" x14ac:dyDescent="0.25">
      <c r="B766" s="282"/>
      <c r="C766" s="282"/>
      <c r="D766" s="158"/>
      <c r="E766" s="132"/>
      <c r="F766" s="85"/>
      <c r="G766" s="85"/>
      <c r="H766" s="85"/>
      <c r="I766" s="85"/>
    </row>
    <row r="767" spans="2:9" s="86" customFormat="1" x14ac:dyDescent="0.25">
      <c r="B767" s="282"/>
      <c r="C767" s="282"/>
      <c r="D767" s="158"/>
      <c r="E767" s="132"/>
      <c r="F767" s="85"/>
      <c r="G767" s="85"/>
      <c r="H767" s="85"/>
      <c r="I767" s="85"/>
    </row>
    <row r="768" spans="2:9" s="86" customFormat="1" x14ac:dyDescent="0.25">
      <c r="B768" s="282"/>
      <c r="C768" s="282"/>
      <c r="D768" s="158"/>
      <c r="E768" s="132"/>
      <c r="F768" s="85"/>
      <c r="G768" s="85"/>
      <c r="H768" s="85"/>
      <c r="I768" s="85"/>
    </row>
    <row r="769" spans="2:9" s="86" customFormat="1" x14ac:dyDescent="0.25">
      <c r="B769" s="282"/>
      <c r="C769" s="282"/>
      <c r="D769" s="158"/>
      <c r="E769" s="132"/>
      <c r="F769" s="85"/>
      <c r="G769" s="85"/>
      <c r="H769" s="85"/>
      <c r="I769" s="85"/>
    </row>
    <row r="770" spans="2:9" s="86" customFormat="1" x14ac:dyDescent="0.25">
      <c r="B770" s="282"/>
      <c r="C770" s="282"/>
      <c r="D770" s="158"/>
      <c r="E770" s="132"/>
      <c r="F770" s="85"/>
      <c r="G770" s="85"/>
      <c r="H770" s="85"/>
      <c r="I770" s="85"/>
    </row>
    <row r="771" spans="2:9" s="86" customFormat="1" x14ac:dyDescent="0.25">
      <c r="B771" s="282"/>
      <c r="C771" s="282"/>
      <c r="D771" s="158"/>
      <c r="E771" s="132"/>
      <c r="F771" s="85"/>
      <c r="G771" s="85"/>
      <c r="H771" s="85"/>
      <c r="I771" s="85"/>
    </row>
    <row r="772" spans="2:9" s="86" customFormat="1" x14ac:dyDescent="0.25">
      <c r="B772" s="282"/>
      <c r="C772" s="282"/>
      <c r="D772" s="158"/>
      <c r="E772" s="132"/>
      <c r="F772" s="85"/>
      <c r="G772" s="85"/>
      <c r="H772" s="85"/>
      <c r="I772" s="85"/>
    </row>
    <row r="773" spans="2:9" s="86" customFormat="1" x14ac:dyDescent="0.25">
      <c r="B773" s="282"/>
      <c r="C773" s="282"/>
      <c r="D773" s="158"/>
      <c r="E773" s="132"/>
      <c r="F773" s="85"/>
      <c r="G773" s="85"/>
      <c r="H773" s="85"/>
      <c r="I773" s="85"/>
    </row>
    <row r="774" spans="2:9" s="86" customFormat="1" x14ac:dyDescent="0.25">
      <c r="B774" s="282"/>
      <c r="C774" s="282"/>
      <c r="D774" s="158"/>
      <c r="E774" s="132"/>
      <c r="F774" s="85"/>
      <c r="G774" s="85"/>
      <c r="H774" s="85"/>
      <c r="I774" s="85"/>
    </row>
    <row r="775" spans="2:9" s="86" customFormat="1" x14ac:dyDescent="0.25">
      <c r="B775" s="282"/>
      <c r="C775" s="282"/>
      <c r="D775" s="158"/>
      <c r="E775" s="132"/>
      <c r="F775" s="85"/>
      <c r="G775" s="85"/>
      <c r="H775" s="85"/>
      <c r="I775" s="85"/>
    </row>
    <row r="776" spans="2:9" s="86" customFormat="1" x14ac:dyDescent="0.25">
      <c r="B776" s="282"/>
      <c r="C776" s="282"/>
      <c r="D776" s="158"/>
      <c r="E776" s="132"/>
      <c r="F776" s="85"/>
      <c r="G776" s="85"/>
      <c r="H776" s="85"/>
      <c r="I776" s="85"/>
    </row>
    <row r="777" spans="2:9" s="86" customFormat="1" x14ac:dyDescent="0.25">
      <c r="B777" s="282"/>
      <c r="C777" s="282"/>
      <c r="D777" s="158"/>
      <c r="E777" s="132"/>
      <c r="F777" s="85"/>
      <c r="G777" s="85"/>
      <c r="H777" s="85"/>
      <c r="I777" s="85"/>
    </row>
    <row r="778" spans="2:9" s="86" customFormat="1" x14ac:dyDescent="0.25">
      <c r="B778" s="282"/>
      <c r="C778" s="282"/>
      <c r="D778" s="158"/>
      <c r="E778" s="132"/>
      <c r="F778" s="85"/>
      <c r="G778" s="85"/>
      <c r="H778" s="85"/>
      <c r="I778" s="85"/>
    </row>
    <row r="779" spans="2:9" s="86" customFormat="1" x14ac:dyDescent="0.25">
      <c r="B779" s="282"/>
      <c r="C779" s="282"/>
      <c r="D779" s="158"/>
      <c r="E779" s="132"/>
      <c r="F779" s="85"/>
      <c r="G779" s="85"/>
      <c r="H779" s="85"/>
      <c r="I779" s="85"/>
    </row>
    <row r="780" spans="2:9" s="86" customFormat="1" x14ac:dyDescent="0.25">
      <c r="B780" s="282"/>
      <c r="C780" s="282"/>
      <c r="D780" s="158"/>
      <c r="E780" s="132"/>
      <c r="F780" s="85"/>
      <c r="G780" s="85"/>
      <c r="H780" s="85"/>
      <c r="I780" s="85"/>
    </row>
    <row r="781" spans="2:9" s="86" customFormat="1" x14ac:dyDescent="0.25">
      <c r="B781" s="282"/>
      <c r="C781" s="282"/>
      <c r="D781" s="158"/>
      <c r="E781" s="132"/>
      <c r="F781" s="85"/>
      <c r="G781" s="85"/>
      <c r="H781" s="85"/>
      <c r="I781" s="85"/>
    </row>
    <row r="782" spans="2:9" s="86" customFormat="1" x14ac:dyDescent="0.25">
      <c r="B782" s="282"/>
      <c r="C782" s="282"/>
      <c r="D782" s="158"/>
      <c r="E782" s="132"/>
      <c r="F782" s="85"/>
      <c r="G782" s="85"/>
      <c r="H782" s="85"/>
      <c r="I782" s="85"/>
    </row>
    <row r="783" spans="2:9" s="86" customFormat="1" x14ac:dyDescent="0.25">
      <c r="B783" s="282"/>
      <c r="C783" s="282"/>
      <c r="D783" s="158"/>
      <c r="E783" s="132"/>
      <c r="F783" s="85"/>
      <c r="G783" s="85"/>
      <c r="H783" s="85"/>
      <c r="I783" s="85"/>
    </row>
    <row r="784" spans="2:9" s="86" customFormat="1" x14ac:dyDescent="0.25">
      <c r="B784" s="282"/>
      <c r="C784" s="282"/>
      <c r="D784" s="158"/>
      <c r="E784" s="132"/>
      <c r="F784" s="85"/>
      <c r="G784" s="85"/>
      <c r="H784" s="85"/>
      <c r="I784" s="85"/>
    </row>
    <row r="785" spans="2:9" s="86" customFormat="1" x14ac:dyDescent="0.25">
      <c r="B785" s="282"/>
      <c r="C785" s="282"/>
      <c r="D785" s="158"/>
      <c r="E785" s="132"/>
      <c r="F785" s="85"/>
      <c r="G785" s="85"/>
      <c r="H785" s="85"/>
      <c r="I785" s="85"/>
    </row>
    <row r="786" spans="2:9" s="86" customFormat="1" x14ac:dyDescent="0.25">
      <c r="B786" s="282"/>
      <c r="C786" s="282"/>
      <c r="D786" s="158"/>
      <c r="E786" s="132"/>
      <c r="F786" s="85"/>
      <c r="G786" s="85"/>
      <c r="H786" s="85"/>
      <c r="I786" s="85"/>
    </row>
    <row r="787" spans="2:9" s="86" customFormat="1" x14ac:dyDescent="0.25">
      <c r="B787" s="282"/>
      <c r="C787" s="282"/>
      <c r="D787" s="158"/>
      <c r="E787" s="132"/>
      <c r="F787" s="85"/>
      <c r="G787" s="85"/>
      <c r="H787" s="85"/>
      <c r="I787" s="85"/>
    </row>
    <row r="788" spans="2:9" s="86" customFormat="1" x14ac:dyDescent="0.25">
      <c r="B788" s="282"/>
      <c r="C788" s="282"/>
      <c r="D788" s="158"/>
      <c r="E788" s="132"/>
      <c r="F788" s="85"/>
      <c r="G788" s="85"/>
      <c r="H788" s="85"/>
      <c r="I788" s="85"/>
    </row>
    <row r="789" spans="2:9" s="86" customFormat="1" x14ac:dyDescent="0.25">
      <c r="B789" s="282"/>
      <c r="C789" s="282"/>
      <c r="D789" s="158"/>
      <c r="E789" s="132"/>
      <c r="F789" s="85"/>
      <c r="G789" s="85"/>
      <c r="H789" s="85"/>
      <c r="I789" s="85"/>
    </row>
    <row r="790" spans="2:9" s="86" customFormat="1" x14ac:dyDescent="0.25">
      <c r="B790" s="282"/>
      <c r="C790" s="282"/>
      <c r="D790" s="158"/>
      <c r="E790" s="132"/>
      <c r="F790" s="85"/>
      <c r="G790" s="85"/>
      <c r="H790" s="85"/>
      <c r="I790" s="85"/>
    </row>
    <row r="791" spans="2:9" s="86" customFormat="1" x14ac:dyDescent="0.25">
      <c r="B791" s="282"/>
      <c r="C791" s="282"/>
      <c r="D791" s="158"/>
      <c r="E791" s="132"/>
      <c r="F791" s="85"/>
      <c r="G791" s="85"/>
      <c r="H791" s="85"/>
      <c r="I791" s="85"/>
    </row>
    <row r="792" spans="2:9" s="86" customFormat="1" x14ac:dyDescent="0.25">
      <c r="B792" s="282"/>
      <c r="C792" s="282"/>
      <c r="D792" s="158"/>
      <c r="E792" s="132"/>
      <c r="F792" s="85"/>
      <c r="G792" s="85"/>
      <c r="H792" s="85"/>
      <c r="I792" s="85"/>
    </row>
    <row r="793" spans="2:9" s="86" customFormat="1" x14ac:dyDescent="0.25">
      <c r="B793" s="282"/>
      <c r="C793" s="282"/>
      <c r="D793" s="158"/>
      <c r="E793" s="132"/>
      <c r="F793" s="85"/>
      <c r="G793" s="85"/>
      <c r="H793" s="85"/>
      <c r="I793" s="85"/>
    </row>
    <row r="794" spans="2:9" s="86" customFormat="1" x14ac:dyDescent="0.25">
      <c r="B794" s="282"/>
      <c r="C794" s="282"/>
      <c r="D794" s="158"/>
      <c r="E794" s="132"/>
      <c r="F794" s="85"/>
      <c r="G794" s="85"/>
      <c r="H794" s="85"/>
      <c r="I794" s="85"/>
    </row>
    <row r="795" spans="2:9" s="86" customFormat="1" x14ac:dyDescent="0.25">
      <c r="B795" s="282"/>
      <c r="C795" s="282"/>
      <c r="D795" s="158"/>
      <c r="E795" s="132"/>
      <c r="F795" s="85"/>
      <c r="G795" s="85"/>
      <c r="H795" s="85"/>
      <c r="I795" s="85"/>
    </row>
    <row r="796" spans="2:9" s="86" customFormat="1" x14ac:dyDescent="0.25">
      <c r="B796" s="282"/>
      <c r="C796" s="282"/>
      <c r="D796" s="158"/>
      <c r="E796" s="132"/>
      <c r="F796" s="85"/>
      <c r="G796" s="85"/>
      <c r="H796" s="85"/>
      <c r="I796" s="85"/>
    </row>
    <row r="797" spans="2:9" s="86" customFormat="1" x14ac:dyDescent="0.25">
      <c r="B797" s="282"/>
      <c r="C797" s="282"/>
      <c r="D797" s="158"/>
      <c r="E797" s="132"/>
      <c r="F797" s="85"/>
      <c r="G797" s="85"/>
      <c r="H797" s="85"/>
      <c r="I797" s="85"/>
    </row>
    <row r="798" spans="2:9" s="86" customFormat="1" x14ac:dyDescent="0.25">
      <c r="B798" s="282"/>
      <c r="C798" s="282"/>
      <c r="D798" s="158"/>
      <c r="E798" s="132"/>
      <c r="F798" s="85"/>
      <c r="G798" s="85"/>
      <c r="H798" s="85"/>
      <c r="I798" s="85"/>
    </row>
    <row r="799" spans="2:9" s="86" customFormat="1" x14ac:dyDescent="0.25">
      <c r="B799" s="282"/>
      <c r="C799" s="282"/>
      <c r="D799" s="158"/>
      <c r="E799" s="132"/>
      <c r="F799" s="85"/>
      <c r="G799" s="85"/>
      <c r="H799" s="85"/>
      <c r="I799" s="85"/>
    </row>
    <row r="800" spans="2:9" s="86" customFormat="1" x14ac:dyDescent="0.25">
      <c r="B800" s="282"/>
      <c r="C800" s="282"/>
      <c r="D800" s="158"/>
      <c r="E800" s="132"/>
      <c r="F800" s="85"/>
      <c r="G800" s="85"/>
      <c r="H800" s="85"/>
      <c r="I800" s="85"/>
    </row>
    <row r="801" spans="2:9" s="86" customFormat="1" x14ac:dyDescent="0.25">
      <c r="B801" s="282"/>
      <c r="C801" s="282"/>
      <c r="D801" s="158"/>
      <c r="E801" s="132"/>
      <c r="F801" s="85"/>
      <c r="G801" s="85"/>
      <c r="H801" s="85"/>
      <c r="I801" s="85"/>
    </row>
    <row r="802" spans="2:9" s="86" customFormat="1" x14ac:dyDescent="0.25">
      <c r="B802" s="282"/>
      <c r="C802" s="282"/>
      <c r="D802" s="158"/>
      <c r="E802" s="132"/>
      <c r="F802" s="85"/>
      <c r="G802" s="85"/>
      <c r="H802" s="85"/>
      <c r="I802" s="85"/>
    </row>
    <row r="803" spans="2:9" s="86" customFormat="1" x14ac:dyDescent="0.25">
      <c r="B803" s="282"/>
      <c r="C803" s="282"/>
      <c r="D803" s="158"/>
      <c r="E803" s="132"/>
      <c r="F803" s="85"/>
      <c r="G803" s="85"/>
      <c r="H803" s="85"/>
      <c r="I803" s="85"/>
    </row>
    <row r="804" spans="2:9" s="86" customFormat="1" x14ac:dyDescent="0.25">
      <c r="B804" s="282"/>
      <c r="C804" s="282"/>
      <c r="D804" s="158"/>
      <c r="E804" s="132"/>
      <c r="F804" s="85"/>
      <c r="G804" s="85"/>
      <c r="H804" s="85"/>
      <c r="I804" s="85"/>
    </row>
    <row r="805" spans="2:9" s="86" customFormat="1" x14ac:dyDescent="0.25">
      <c r="B805" s="282"/>
      <c r="C805" s="282"/>
      <c r="D805" s="158"/>
      <c r="E805" s="132"/>
      <c r="F805" s="85"/>
      <c r="G805" s="85"/>
      <c r="H805" s="85"/>
      <c r="I805" s="85"/>
    </row>
    <row r="806" spans="2:9" s="86" customFormat="1" x14ac:dyDescent="0.25">
      <c r="B806" s="282"/>
      <c r="C806" s="282"/>
      <c r="D806" s="158"/>
      <c r="E806" s="132"/>
      <c r="F806" s="85"/>
      <c r="G806" s="85"/>
      <c r="H806" s="85"/>
      <c r="I806" s="85"/>
    </row>
    <row r="807" spans="2:9" s="86" customFormat="1" x14ac:dyDescent="0.25">
      <c r="B807" s="282"/>
      <c r="C807" s="282"/>
      <c r="D807" s="158"/>
      <c r="E807" s="132"/>
      <c r="F807" s="85"/>
      <c r="G807" s="85"/>
      <c r="H807" s="85"/>
      <c r="I807" s="85"/>
    </row>
    <row r="808" spans="2:9" s="86" customFormat="1" x14ac:dyDescent="0.25">
      <c r="B808" s="282"/>
      <c r="C808" s="282"/>
      <c r="D808" s="158"/>
      <c r="E808" s="132"/>
      <c r="F808" s="85"/>
      <c r="G808" s="85"/>
      <c r="H808" s="85"/>
      <c r="I808" s="85"/>
    </row>
    <row r="809" spans="2:9" s="86" customFormat="1" x14ac:dyDescent="0.25">
      <c r="B809" s="282"/>
      <c r="C809" s="282"/>
      <c r="D809" s="158"/>
      <c r="E809" s="132"/>
      <c r="F809" s="85"/>
      <c r="G809" s="85"/>
      <c r="H809" s="85"/>
      <c r="I809" s="85"/>
    </row>
    <row r="810" spans="2:9" s="86" customFormat="1" x14ac:dyDescent="0.25">
      <c r="B810" s="282"/>
      <c r="C810" s="282"/>
      <c r="D810" s="158"/>
      <c r="E810" s="132"/>
      <c r="F810" s="85"/>
      <c r="G810" s="85"/>
      <c r="H810" s="85"/>
      <c r="I810" s="85"/>
    </row>
    <row r="811" spans="2:9" s="86" customFormat="1" x14ac:dyDescent="0.25">
      <c r="B811" s="282"/>
      <c r="C811" s="282"/>
      <c r="D811" s="158"/>
      <c r="E811" s="132"/>
      <c r="F811" s="85"/>
      <c r="G811" s="85"/>
      <c r="H811" s="85"/>
      <c r="I811" s="85"/>
    </row>
    <row r="812" spans="2:9" s="86" customFormat="1" x14ac:dyDescent="0.25">
      <c r="B812" s="282"/>
      <c r="C812" s="282"/>
      <c r="D812" s="158"/>
      <c r="E812" s="132"/>
      <c r="F812" s="85"/>
      <c r="G812" s="85"/>
      <c r="H812" s="85"/>
      <c r="I812" s="85"/>
    </row>
    <row r="813" spans="2:9" s="86" customFormat="1" x14ac:dyDescent="0.25">
      <c r="B813" s="282"/>
      <c r="C813" s="282"/>
      <c r="D813" s="158"/>
      <c r="E813" s="132"/>
      <c r="F813" s="85"/>
      <c r="G813" s="85"/>
      <c r="H813" s="85"/>
      <c r="I813" s="85"/>
    </row>
    <row r="814" spans="2:9" s="86" customFormat="1" x14ac:dyDescent="0.25">
      <c r="B814" s="282"/>
      <c r="C814" s="282"/>
      <c r="D814" s="158"/>
      <c r="E814" s="132"/>
      <c r="F814" s="85"/>
      <c r="G814" s="85"/>
      <c r="H814" s="85"/>
      <c r="I814" s="85"/>
    </row>
    <row r="815" spans="2:9" s="86" customFormat="1" x14ac:dyDescent="0.25">
      <c r="B815" s="282"/>
      <c r="C815" s="282"/>
      <c r="D815" s="158"/>
      <c r="E815" s="132"/>
      <c r="F815" s="85"/>
      <c r="G815" s="85"/>
      <c r="H815" s="85"/>
      <c r="I815" s="85"/>
    </row>
    <row r="816" spans="2:9" s="86" customFormat="1" x14ac:dyDescent="0.25">
      <c r="B816" s="282"/>
      <c r="C816" s="282"/>
      <c r="D816" s="158"/>
      <c r="E816" s="132"/>
      <c r="F816" s="85"/>
      <c r="G816" s="85"/>
      <c r="H816" s="85"/>
      <c r="I816" s="85"/>
    </row>
    <row r="817" spans="2:9" s="86" customFormat="1" x14ac:dyDescent="0.25">
      <c r="B817" s="282"/>
      <c r="C817" s="282"/>
      <c r="D817" s="158"/>
      <c r="E817" s="132"/>
      <c r="F817" s="85"/>
      <c r="G817" s="85"/>
      <c r="H817" s="85"/>
      <c r="I817" s="85"/>
    </row>
    <row r="818" spans="2:9" s="86" customFormat="1" x14ac:dyDescent="0.25">
      <c r="B818" s="282"/>
      <c r="C818" s="282"/>
      <c r="D818" s="158"/>
      <c r="E818" s="132"/>
      <c r="F818" s="85"/>
      <c r="G818" s="85"/>
      <c r="H818" s="85"/>
      <c r="I818" s="85"/>
    </row>
    <row r="819" spans="2:9" s="86" customFormat="1" x14ac:dyDescent="0.25">
      <c r="B819" s="282"/>
      <c r="C819" s="282"/>
      <c r="D819" s="158"/>
      <c r="E819" s="132"/>
      <c r="F819" s="85"/>
      <c r="G819" s="85"/>
      <c r="H819" s="85"/>
      <c r="I819" s="85"/>
    </row>
    <row r="820" spans="2:9" s="86" customFormat="1" x14ac:dyDescent="0.25">
      <c r="B820" s="282"/>
      <c r="C820" s="282"/>
      <c r="D820" s="158"/>
      <c r="E820" s="132"/>
      <c r="F820" s="85"/>
      <c r="G820" s="85"/>
      <c r="H820" s="85"/>
      <c r="I820" s="85"/>
    </row>
    <row r="821" spans="2:9" s="86" customFormat="1" x14ac:dyDescent="0.25">
      <c r="B821" s="282"/>
      <c r="C821" s="282"/>
      <c r="D821" s="158"/>
      <c r="E821" s="132"/>
      <c r="F821" s="85"/>
      <c r="G821" s="85"/>
      <c r="H821" s="85"/>
      <c r="I821" s="85"/>
    </row>
    <row r="822" spans="2:9" s="86" customFormat="1" x14ac:dyDescent="0.25">
      <c r="B822" s="282"/>
      <c r="C822" s="282"/>
      <c r="D822" s="158"/>
      <c r="E822" s="132"/>
      <c r="F822" s="85"/>
      <c r="G822" s="85"/>
      <c r="H822" s="85"/>
      <c r="I822" s="85"/>
    </row>
    <row r="823" spans="2:9" s="86" customFormat="1" x14ac:dyDescent="0.25">
      <c r="B823" s="282"/>
      <c r="C823" s="282"/>
      <c r="D823" s="158"/>
      <c r="E823" s="132"/>
      <c r="F823" s="85"/>
      <c r="G823" s="85"/>
      <c r="H823" s="85"/>
      <c r="I823" s="85"/>
    </row>
    <row r="824" spans="2:9" s="86" customFormat="1" x14ac:dyDescent="0.25">
      <c r="B824" s="282"/>
      <c r="C824" s="282"/>
      <c r="D824" s="158"/>
      <c r="E824" s="132"/>
      <c r="F824" s="85"/>
      <c r="G824" s="85"/>
      <c r="H824" s="85"/>
      <c r="I824" s="85"/>
    </row>
    <row r="825" spans="2:9" s="86" customFormat="1" x14ac:dyDescent="0.25">
      <c r="B825" s="282"/>
      <c r="C825" s="282"/>
      <c r="D825" s="158"/>
      <c r="E825" s="132"/>
      <c r="F825" s="85"/>
      <c r="G825" s="85"/>
      <c r="H825" s="85"/>
      <c r="I825" s="85"/>
    </row>
    <row r="826" spans="2:9" s="86" customFormat="1" x14ac:dyDescent="0.25">
      <c r="B826" s="282"/>
      <c r="C826" s="282"/>
      <c r="D826" s="158"/>
      <c r="E826" s="132"/>
      <c r="F826" s="85"/>
      <c r="G826" s="85"/>
      <c r="H826" s="85"/>
      <c r="I826" s="85"/>
    </row>
    <row r="827" spans="2:9" s="86" customFormat="1" x14ac:dyDescent="0.25">
      <c r="B827" s="282"/>
      <c r="C827" s="282"/>
      <c r="D827" s="158"/>
      <c r="E827" s="132"/>
      <c r="F827" s="85"/>
      <c r="G827" s="85"/>
      <c r="H827" s="85"/>
      <c r="I827" s="85"/>
    </row>
    <row r="828" spans="2:9" s="86" customFormat="1" x14ac:dyDescent="0.25">
      <c r="B828" s="282"/>
      <c r="C828" s="282"/>
      <c r="D828" s="158"/>
      <c r="E828" s="132"/>
      <c r="F828" s="85"/>
      <c r="G828" s="85"/>
      <c r="H828" s="85"/>
      <c r="I828" s="85"/>
    </row>
    <row r="829" spans="2:9" s="86" customFormat="1" x14ac:dyDescent="0.25">
      <c r="B829" s="282"/>
      <c r="C829" s="282"/>
      <c r="D829" s="158"/>
      <c r="E829" s="132"/>
      <c r="F829" s="85"/>
      <c r="G829" s="85"/>
      <c r="H829" s="85"/>
      <c r="I829" s="85"/>
    </row>
    <row r="830" spans="2:9" s="86" customFormat="1" x14ac:dyDescent="0.25">
      <c r="B830" s="282"/>
      <c r="C830" s="282"/>
      <c r="D830" s="158"/>
      <c r="E830" s="132"/>
      <c r="F830" s="85"/>
      <c r="G830" s="85"/>
      <c r="H830" s="85"/>
      <c r="I830" s="85"/>
    </row>
    <row r="831" spans="2:9" s="86" customFormat="1" x14ac:dyDescent="0.25">
      <c r="B831" s="282"/>
      <c r="C831" s="282"/>
      <c r="D831" s="158"/>
      <c r="E831" s="132"/>
      <c r="F831" s="85"/>
      <c r="G831" s="85"/>
      <c r="H831" s="85"/>
      <c r="I831" s="85"/>
    </row>
    <row r="832" spans="2:9" s="86" customFormat="1" x14ac:dyDescent="0.25">
      <c r="B832" s="282"/>
      <c r="C832" s="282"/>
      <c r="D832" s="158"/>
      <c r="E832" s="132"/>
      <c r="F832" s="85"/>
      <c r="G832" s="85"/>
      <c r="H832" s="85"/>
      <c r="I832" s="85"/>
    </row>
    <row r="833" spans="2:9" s="86" customFormat="1" x14ac:dyDescent="0.25">
      <c r="B833" s="282"/>
      <c r="C833" s="282"/>
      <c r="D833" s="158"/>
      <c r="E833" s="132"/>
      <c r="F833" s="85"/>
      <c r="G833" s="85"/>
      <c r="H833" s="85"/>
      <c r="I833" s="85"/>
    </row>
    <row r="834" spans="2:9" s="86" customFormat="1" x14ac:dyDescent="0.25">
      <c r="B834" s="282"/>
      <c r="C834" s="282"/>
      <c r="D834" s="158"/>
      <c r="E834" s="132"/>
      <c r="F834" s="85"/>
      <c r="G834" s="85"/>
      <c r="H834" s="85"/>
      <c r="I834" s="85"/>
    </row>
    <row r="835" spans="2:9" s="86" customFormat="1" x14ac:dyDescent="0.25">
      <c r="B835" s="282"/>
      <c r="C835" s="282"/>
      <c r="D835" s="158"/>
      <c r="E835" s="132"/>
      <c r="F835" s="85"/>
      <c r="G835" s="85"/>
      <c r="H835" s="85"/>
      <c r="I835" s="85"/>
    </row>
    <row r="836" spans="2:9" s="86" customFormat="1" x14ac:dyDescent="0.25">
      <c r="B836" s="282"/>
      <c r="C836" s="282"/>
      <c r="D836" s="158"/>
      <c r="E836" s="132"/>
      <c r="F836" s="85"/>
      <c r="G836" s="85"/>
      <c r="H836" s="85"/>
      <c r="I836" s="85"/>
    </row>
    <row r="837" spans="2:9" s="86" customFormat="1" x14ac:dyDescent="0.25">
      <c r="B837" s="282"/>
      <c r="C837" s="282"/>
      <c r="D837" s="158"/>
      <c r="E837" s="132"/>
      <c r="F837" s="85"/>
      <c r="G837" s="85"/>
      <c r="H837" s="85"/>
      <c r="I837" s="85"/>
    </row>
    <row r="838" spans="2:9" s="86" customFormat="1" x14ac:dyDescent="0.25">
      <c r="B838" s="282"/>
      <c r="C838" s="282"/>
      <c r="D838" s="158"/>
      <c r="E838" s="132"/>
      <c r="F838" s="85"/>
      <c r="G838" s="85"/>
      <c r="H838" s="85"/>
      <c r="I838" s="85"/>
    </row>
    <row r="839" spans="2:9" s="86" customFormat="1" x14ac:dyDescent="0.25">
      <c r="B839" s="282"/>
      <c r="C839" s="282"/>
      <c r="D839" s="158"/>
      <c r="E839" s="132"/>
      <c r="F839" s="85"/>
      <c r="G839" s="85"/>
      <c r="H839" s="85"/>
      <c r="I839" s="85"/>
    </row>
    <row r="840" spans="2:9" s="86" customFormat="1" x14ac:dyDescent="0.25">
      <c r="B840" s="282"/>
      <c r="C840" s="282"/>
      <c r="D840" s="158"/>
      <c r="E840" s="132"/>
      <c r="F840" s="85"/>
      <c r="G840" s="85"/>
      <c r="H840" s="85"/>
      <c r="I840" s="85"/>
    </row>
    <row r="841" spans="2:9" s="86" customFormat="1" x14ac:dyDescent="0.25">
      <c r="B841" s="282"/>
      <c r="C841" s="282"/>
      <c r="D841" s="158"/>
      <c r="E841" s="132"/>
      <c r="F841" s="85"/>
      <c r="G841" s="85"/>
      <c r="H841" s="85"/>
      <c r="I841" s="85"/>
    </row>
    <row r="842" spans="2:9" s="86" customFormat="1" x14ac:dyDescent="0.25">
      <c r="B842" s="282"/>
      <c r="C842" s="282"/>
      <c r="D842" s="158"/>
      <c r="E842" s="132"/>
      <c r="F842" s="85"/>
      <c r="G842" s="85"/>
      <c r="H842" s="85"/>
      <c r="I842" s="85"/>
    </row>
    <row r="843" spans="2:9" s="86" customFormat="1" x14ac:dyDescent="0.25">
      <c r="B843" s="282"/>
      <c r="C843" s="282"/>
      <c r="D843" s="158"/>
      <c r="E843" s="132"/>
      <c r="F843" s="85"/>
      <c r="G843" s="85"/>
      <c r="H843" s="85"/>
      <c r="I843" s="85"/>
    </row>
    <row r="844" spans="2:9" s="86" customFormat="1" x14ac:dyDescent="0.25">
      <c r="B844" s="282"/>
      <c r="C844" s="282"/>
      <c r="D844" s="158"/>
      <c r="E844" s="132"/>
      <c r="F844" s="85"/>
      <c r="G844" s="85"/>
      <c r="H844" s="85"/>
      <c r="I844" s="85"/>
    </row>
    <row r="845" spans="2:9" s="86" customFormat="1" x14ac:dyDescent="0.25">
      <c r="B845" s="282"/>
      <c r="C845" s="282"/>
      <c r="D845" s="158"/>
      <c r="E845" s="132"/>
      <c r="F845" s="85"/>
      <c r="G845" s="85"/>
      <c r="H845" s="85"/>
      <c r="I845" s="85"/>
    </row>
    <row r="846" spans="2:9" s="86" customFormat="1" x14ac:dyDescent="0.25">
      <c r="B846" s="282"/>
      <c r="C846" s="282"/>
      <c r="D846" s="158"/>
      <c r="E846" s="132"/>
      <c r="F846" s="85"/>
      <c r="G846" s="85"/>
      <c r="H846" s="85"/>
      <c r="I846" s="85"/>
    </row>
    <row r="847" spans="2:9" s="86" customFormat="1" x14ac:dyDescent="0.25">
      <c r="B847" s="282"/>
      <c r="C847" s="282"/>
      <c r="D847" s="158"/>
      <c r="E847" s="132"/>
      <c r="F847" s="85"/>
      <c r="G847" s="85"/>
      <c r="H847" s="85"/>
      <c r="I847" s="85"/>
    </row>
    <row r="848" spans="2:9" s="86" customFormat="1" x14ac:dyDescent="0.25">
      <c r="B848" s="282"/>
      <c r="C848" s="282"/>
      <c r="D848" s="158"/>
      <c r="E848" s="132"/>
      <c r="F848" s="85"/>
      <c r="G848" s="85"/>
      <c r="H848" s="85"/>
      <c r="I848" s="85"/>
    </row>
  </sheetData>
  <mergeCells count="130">
    <mergeCell ref="B137:D137"/>
    <mergeCell ref="B138:D138"/>
    <mergeCell ref="A140:C140"/>
    <mergeCell ref="B141:D141"/>
    <mergeCell ref="A142:D142"/>
    <mergeCell ref="J142:K142"/>
    <mergeCell ref="C120:D120"/>
    <mergeCell ref="C121:D121"/>
    <mergeCell ref="C122:D122"/>
    <mergeCell ref="A131:D131"/>
    <mergeCell ref="A132:D132"/>
    <mergeCell ref="A133:E133"/>
    <mergeCell ref="A134:D134"/>
    <mergeCell ref="B135:D135"/>
    <mergeCell ref="B136:D136"/>
    <mergeCell ref="C107:D107"/>
    <mergeCell ref="O107:O110"/>
    <mergeCell ref="C108:D108"/>
    <mergeCell ref="C109:D109"/>
    <mergeCell ref="C110:D110"/>
    <mergeCell ref="A111:D111"/>
    <mergeCell ref="A112:C117"/>
    <mergeCell ref="A118:D118"/>
    <mergeCell ref="B119:C119"/>
    <mergeCell ref="A94:C94"/>
    <mergeCell ref="A95:E95"/>
    <mergeCell ref="B97:C97"/>
    <mergeCell ref="A98:C98"/>
    <mergeCell ref="A99:E99"/>
    <mergeCell ref="B100:D100"/>
    <mergeCell ref="A104:D104"/>
    <mergeCell ref="A105:D105"/>
    <mergeCell ref="B106:C106"/>
    <mergeCell ref="A81:C84"/>
    <mergeCell ref="A85:D85"/>
    <mergeCell ref="A86:E86"/>
    <mergeCell ref="B88:C88"/>
    <mergeCell ref="B89:C89"/>
    <mergeCell ref="B90:C90"/>
    <mergeCell ref="B91:C91"/>
    <mergeCell ref="B92:C92"/>
    <mergeCell ref="B93:C93"/>
    <mergeCell ref="A72:E72"/>
    <mergeCell ref="B73:D73"/>
    <mergeCell ref="B74:C74"/>
    <mergeCell ref="B75:C75"/>
    <mergeCell ref="B76:C76"/>
    <mergeCell ref="B77:C77"/>
    <mergeCell ref="B78:C78"/>
    <mergeCell ref="B79:C79"/>
    <mergeCell ref="A80:D80"/>
    <mergeCell ref="A56:C56"/>
    <mergeCell ref="B57:E57"/>
    <mergeCell ref="B58:C58"/>
    <mergeCell ref="B59:C59"/>
    <mergeCell ref="B60:C60"/>
    <mergeCell ref="B61:C61"/>
    <mergeCell ref="G61:H69"/>
    <mergeCell ref="B62:C62"/>
    <mergeCell ref="B63:C63"/>
    <mergeCell ref="A65:D65"/>
    <mergeCell ref="A66:E66"/>
    <mergeCell ref="B67:D67"/>
    <mergeCell ref="B68:D68"/>
    <mergeCell ref="B64:C64"/>
    <mergeCell ref="B47:C47"/>
    <mergeCell ref="B48:C48"/>
    <mergeCell ref="B49:C49"/>
    <mergeCell ref="B50:C50"/>
    <mergeCell ref="G50:H50"/>
    <mergeCell ref="B51:C51"/>
    <mergeCell ref="G51:H51"/>
    <mergeCell ref="B52:C52"/>
    <mergeCell ref="B53:C53"/>
    <mergeCell ref="G53:G55"/>
    <mergeCell ref="H53:H55"/>
    <mergeCell ref="B54:C54"/>
    <mergeCell ref="B55:C55"/>
    <mergeCell ref="A34:D34"/>
    <mergeCell ref="A35:D35"/>
    <mergeCell ref="A36:D36"/>
    <mergeCell ref="B37:E37"/>
    <mergeCell ref="B38:C38"/>
    <mergeCell ref="A41:C41"/>
    <mergeCell ref="A42:D42"/>
    <mergeCell ref="A43:C45"/>
    <mergeCell ref="B46:D46"/>
    <mergeCell ref="A25:D25"/>
    <mergeCell ref="B26:C26"/>
    <mergeCell ref="C27:D27"/>
    <mergeCell ref="C28:D28"/>
    <mergeCell ref="C29:D29"/>
    <mergeCell ref="C30:D30"/>
    <mergeCell ref="C31:D31"/>
    <mergeCell ref="C32:D32"/>
    <mergeCell ref="C33:D33"/>
    <mergeCell ref="B20:C20"/>
    <mergeCell ref="D20:E20"/>
    <mergeCell ref="B21:C21"/>
    <mergeCell ref="D21:E21"/>
    <mergeCell ref="B22:C22"/>
    <mergeCell ref="D22:E22"/>
    <mergeCell ref="B23:C23"/>
    <mergeCell ref="D23:E23"/>
    <mergeCell ref="B24:C24"/>
    <mergeCell ref="D24:E24"/>
    <mergeCell ref="A1:E2"/>
    <mergeCell ref="F1:F26"/>
    <mergeCell ref="I1:I26"/>
    <mergeCell ref="A3:C3"/>
    <mergeCell ref="A4:C4"/>
    <mergeCell ref="D4:E4"/>
    <mergeCell ref="A5:C5"/>
    <mergeCell ref="D5:E5"/>
    <mergeCell ref="B6:E6"/>
    <mergeCell ref="A7:E7"/>
    <mergeCell ref="C8:E8"/>
    <mergeCell ref="C9:E9"/>
    <mergeCell ref="C10:E10"/>
    <mergeCell ref="C11:E11"/>
    <mergeCell ref="A12:E12"/>
    <mergeCell ref="A13:B13"/>
    <mergeCell ref="D13:E13"/>
    <mergeCell ref="A14:B16"/>
    <mergeCell ref="C14:C16"/>
    <mergeCell ref="D14:E16"/>
    <mergeCell ref="G15:H15"/>
    <mergeCell ref="A17:E17"/>
    <mergeCell ref="A18:E18"/>
    <mergeCell ref="A19:D19"/>
  </mergeCells>
  <hyperlinks>
    <hyperlink ref="B53" r:id="rId1"/>
    <hyperlink ref="B77" location="Plan2!A1" display="Aviso Prévio Trabalhado"/>
    <hyperlink ref="I77" location="Plan2!A1" display="M APÓS PRORROGAÇÃO = 0.194%"/>
  </hyperlinks>
  <pageMargins left="0.75" right="0.75" top="1" bottom="1" header="0.51180555555555496" footer="0.51180555555555496"/>
  <pageSetup paperSize="9" scale="69" firstPageNumber="0" orientation="portrait" horizontalDpi="300" verticalDpi="300" r:id="rId2"/>
  <colBreaks count="2" manualBreakCount="2">
    <brk id="5" max="141" man="1"/>
    <brk id="13" max="1048575" man="1"/>
  </colBreaks>
  <legacyDrawing r:id="rId3"/>
</worksheet>
</file>

<file path=docProps/app.xml><?xml version="1.0" encoding="utf-8"?>
<Properties xmlns="http://schemas.openxmlformats.org/officeDocument/2006/extended-properties" xmlns:vt="http://schemas.openxmlformats.org/officeDocument/2006/docPropsVTypes">
  <Template/>
  <TotalTime>26</TotalTime>
  <Application>Microsoft Excel</Application>
  <DocSecurity>0</DocSecurity>
  <ScaleCrop>false</ScaleCrop>
  <HeadingPairs>
    <vt:vector size="4" baseType="variant">
      <vt:variant>
        <vt:lpstr>Planilhas</vt:lpstr>
      </vt:variant>
      <vt:variant>
        <vt:i4>10</vt:i4>
      </vt:variant>
      <vt:variant>
        <vt:lpstr>Intervalos nomeados</vt:lpstr>
      </vt:variant>
      <vt:variant>
        <vt:i4>10</vt:i4>
      </vt:variant>
    </vt:vector>
  </HeadingPairs>
  <TitlesOfParts>
    <vt:vector size="20" baseType="lpstr">
      <vt:lpstr>Informações iniciais</vt:lpstr>
      <vt:lpstr>Seguro de Vida</vt:lpstr>
      <vt:lpstr>Materiais e ferramentas</vt:lpstr>
      <vt:lpstr>Unifomes Posto</vt:lpstr>
      <vt:lpstr>EPI por posto</vt:lpstr>
      <vt:lpstr>Equipamentos</vt:lpstr>
      <vt:lpstr>Encarregado (44h)</vt:lpstr>
      <vt:lpstr>Servente de Limpeza (44h)</vt:lpstr>
      <vt:lpstr>Serv. de Limpeza Insalubre 44h </vt:lpstr>
      <vt:lpstr>Metro Quadrado</vt:lpstr>
      <vt:lpstr>'Encarregado (44h)'!Area_de_impressao</vt:lpstr>
      <vt:lpstr>'EPI por posto'!Area_de_impressao</vt:lpstr>
      <vt:lpstr>Equipamentos!Area_de_impressao</vt:lpstr>
      <vt:lpstr>'Informações iniciais'!Area_de_impressao</vt:lpstr>
      <vt:lpstr>'Metro Quadrado'!Area_de_impressao</vt:lpstr>
      <vt:lpstr>'Seguro de Vida'!Area_de_impressao</vt:lpstr>
      <vt:lpstr>'Serv. de Limpeza Insalubre 44h '!Area_de_impressao</vt:lpstr>
      <vt:lpstr>'Servente de Limpeza (44h)'!Area_de_impressao</vt:lpstr>
      <vt:lpstr>'Unifomes Posto'!Area_de_impressao</vt:lpstr>
      <vt:lpstr>'Unifomes Posto'!Print_Area_0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Profº Walter Gouvea</dc:creator>
  <cp:lastModifiedBy>Leide Adriana</cp:lastModifiedBy>
  <cp:revision>90</cp:revision>
  <cp:lastPrinted>2023-06-14T19:18:51Z</cp:lastPrinted>
  <dcterms:created xsi:type="dcterms:W3CDTF">2017-09-20T01:52:00Z</dcterms:created>
  <dcterms:modified xsi:type="dcterms:W3CDTF">2023-06-20T11:45:00Z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ICV">
    <vt:lpwstr>E63075AE59604934915FC57609B407CD</vt:lpwstr>
  </property>
  <property fmtid="{D5CDD505-2E9C-101B-9397-08002B2CF9AE}" pid="6" name="KSOProductBuildVer">
    <vt:lpwstr>1046-11.2.0.11536</vt:lpwstr>
  </property>
  <property fmtid="{D5CDD505-2E9C-101B-9397-08002B2CF9AE}" pid="7" name="KSOReadingLayout">
    <vt:bool>false</vt:bool>
  </property>
  <property fmtid="{D5CDD505-2E9C-101B-9397-08002B2CF9AE}" pid="8" name="LinksUpToDate">
    <vt:bool>false</vt:bool>
  </property>
  <property fmtid="{D5CDD505-2E9C-101B-9397-08002B2CF9AE}" pid="9" name="ScaleCrop">
    <vt:bool>false</vt:bool>
  </property>
  <property fmtid="{D5CDD505-2E9C-101B-9397-08002B2CF9AE}" pid="10" name="ShareDoc">
    <vt:bool>false</vt:bool>
  </property>
</Properties>
</file>