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3"/>
  </bookViews>
  <sheets>
    <sheet name="INSUMOS" sheetId="1" r:id="rId1"/>
    <sheet name="ENCARREGADO (44h)" sheetId="2" r:id="rId2"/>
    <sheet name="SERV. LIMPEZA INSALUBRE (44h)" sheetId="3" r:id="rId3"/>
    <sheet name="SERVENTE DE LIMPEZA (44h)" sheetId="4" r:id="rId4"/>
    <sheet name="Resumo" sheetId="5" r:id="rId5"/>
  </sheets>
  <externalReferences>
    <externalReference r:id="rId8"/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ALDICEIA E VALMIR</author>
  </authors>
  <commentList>
    <comment ref="AE75" authorId="0">
      <text>
        <r>
          <rPr>
            <b/>
            <sz val="9"/>
            <rFont val="Segoe UI"/>
            <family val="2"/>
          </rPr>
          <t>ALDICEIA: ver com Israel como  realizar este cálculo, pois fiquei em dúvida.</t>
        </r>
        <r>
          <rPr>
            <sz val="9"/>
            <rFont val="Segoe UI"/>
            <family val="2"/>
          </rPr>
          <t xml:space="preserve">
</t>
        </r>
      </text>
    </comment>
    <comment ref="C146" authorId="0">
      <text>
        <r>
          <rPr>
            <b/>
            <sz val="9"/>
            <rFont val="Segoe UI"/>
            <family val="2"/>
          </rPr>
          <t>ALDICEIA: atentar para essa área, pois ela deve prêver insalubridade.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<sst xmlns="http://schemas.openxmlformats.org/spreadsheetml/2006/main" count="1249" uniqueCount="314">
  <si>
    <t>PLANILHA DE CUSTOS E FORMAÇÃO DE PREÇOS</t>
  </si>
  <si>
    <t>EXEQUIBILIDADE</t>
  </si>
  <si>
    <t>REPACTUAÇÃO</t>
  </si>
  <si>
    <t>n1</t>
  </si>
  <si>
    <t>n2</t>
  </si>
  <si>
    <r>
      <rPr>
        <b/>
        <sz val="11"/>
        <rFont val="Calibri"/>
        <family val="2"/>
      </rPr>
      <t>N</t>
    </r>
    <r>
      <rPr>
        <b/>
        <strike/>
        <sz val="11"/>
        <rFont val="Calibri"/>
        <family val="2"/>
      </rPr>
      <t>º</t>
    </r>
    <r>
      <rPr>
        <b/>
        <sz val="11"/>
        <rFont val="Calibri"/>
        <family val="2"/>
      </rPr>
      <t xml:space="preserve"> Processo</t>
    </r>
  </si>
  <si>
    <r>
      <rPr>
        <b/>
        <sz val="11"/>
        <rFont val="Calibri"/>
        <family val="2"/>
      </rPr>
      <t>Licitação N</t>
    </r>
    <r>
      <rPr>
        <b/>
        <strike/>
        <sz val="11"/>
        <rFont val="Calibri"/>
        <family val="2"/>
      </rPr>
      <t>º</t>
    </r>
    <r>
      <rPr>
        <b/>
        <sz val="11"/>
        <rFont val="Calibri"/>
        <family val="2"/>
      </rPr>
      <t xml:space="preserve"> </t>
    </r>
  </si>
  <si>
    <t>Discriminação dos Serviços (dados referentes à contratação)</t>
  </si>
  <si>
    <t>A</t>
  </si>
  <si>
    <t>Data de apresentação da proposta (dia/mês/ano)</t>
  </si>
  <si>
    <t>ETAPA I</t>
  </si>
  <si>
    <t>B</t>
  </si>
  <si>
    <t>Município/UF</t>
  </si>
  <si>
    <t>CUSTOS OBRIGATÓRIOS (C.O.)</t>
  </si>
  <si>
    <t>C</t>
  </si>
  <si>
    <t>Ano Acordo, Convenção ou Dissídio Coletivo</t>
  </si>
  <si>
    <t>2019/2020</t>
  </si>
  <si>
    <t>TOTAL ETAPA I</t>
  </si>
  <si>
    <t>D</t>
  </si>
  <si>
    <t>Número de meses de execução contratual</t>
  </si>
  <si>
    <t>Identificação do Serviço</t>
  </si>
  <si>
    <t>ETAPA II</t>
  </si>
  <si>
    <t>Tipo de Serviço</t>
  </si>
  <si>
    <t>Unidade de Medida</t>
  </si>
  <si>
    <t>Quantidade Total a Contratar (em função da Unidade de Medida)</t>
  </si>
  <si>
    <t>RETENÇÕES, DEDUÇÕES E AMORTIZAÇÕES</t>
  </si>
  <si>
    <t xml:space="preserve">INSS </t>
  </si>
  <si>
    <t>DEDUÇÕES</t>
  </si>
  <si>
    <t>VALE TRANSPORTE</t>
  </si>
  <si>
    <t>MÃO DE OBRA</t>
  </si>
  <si>
    <t>VALE ALIMENTAÇÃO</t>
  </si>
  <si>
    <t>Mão de obra vinculada à execução contratual</t>
  </si>
  <si>
    <r>
      <rPr>
        <sz val="14"/>
        <rFont val="Calibri"/>
        <family val="2"/>
      </rPr>
      <t xml:space="preserve">INSUMOS </t>
    </r>
    <r>
      <rPr>
        <i/>
        <u val="single"/>
        <sz val="14"/>
        <rFont val="Calibri"/>
        <family val="2"/>
      </rPr>
      <t>(sem uniformes)</t>
    </r>
  </si>
  <si>
    <t>Dados para composição dos custos referente à mão de obra</t>
  </si>
  <si>
    <t>Valor (R$)</t>
  </si>
  <si>
    <t>TOTAL DAS DEDUÇÕES</t>
  </si>
  <si>
    <t>VALOR TOTAL EMPREG.</t>
  </si>
  <si>
    <t xml:space="preserve">Classificação Brasileira de Ocupações (CBO) </t>
  </si>
  <si>
    <t>VALOR INCIDÊNCIA 11% INSS</t>
  </si>
  <si>
    <t>Total</t>
  </si>
  <si>
    <t>Categoria Profissional (vinculada à execução contratual)</t>
  </si>
  <si>
    <t xml:space="preserve">IRPJ </t>
  </si>
  <si>
    <t>Data-Base da Categoria (dia/mês/ano)</t>
  </si>
  <si>
    <t>COM MATERIAL: 1,2%</t>
  </si>
  <si>
    <t>MÓDULO 1 : COMPOSIÇÃO DA REMUNERAÇÃO</t>
  </si>
  <si>
    <t>SEM MATERIAL: 4,8%</t>
  </si>
  <si>
    <t>Composição da Remuneração</t>
  </si>
  <si>
    <t>(NOTA 1 e 2)</t>
  </si>
  <si>
    <t>VALOR TOTAL EMPREG. (1,2%)</t>
  </si>
  <si>
    <t>Salário-Base</t>
  </si>
  <si>
    <r>
      <rPr>
        <b/>
        <sz val="18"/>
        <rFont val="Calibri"/>
        <family val="2"/>
      </rPr>
      <t xml:space="preserve">Total </t>
    </r>
    <r>
      <rPr>
        <b/>
        <sz val="18"/>
        <color indexed="10"/>
        <rFont val="Calibri"/>
        <family val="2"/>
      </rPr>
      <t>(1,2%)</t>
    </r>
  </si>
  <si>
    <t>M, CCT</t>
  </si>
  <si>
    <t>Adicional de Periculosidade</t>
  </si>
  <si>
    <r>
      <rPr>
        <b/>
        <sz val="11"/>
        <rFont val="Calibri"/>
        <family val="2"/>
      </rPr>
      <t xml:space="preserve">30% sobre o salário-base </t>
    </r>
    <r>
      <rPr>
        <b/>
        <sz val="11"/>
        <color indexed="9"/>
        <rFont val="Calibri"/>
        <family val="2"/>
      </rPr>
      <t>'</t>
    </r>
  </si>
  <si>
    <t>CSLL</t>
  </si>
  <si>
    <t>NM</t>
  </si>
  <si>
    <t>Adicional de Insalubridade</t>
  </si>
  <si>
    <t>10%,20%,40% s/ Salário Mínimo OU conforme a CCT</t>
  </si>
  <si>
    <t>Adicional Noturno</t>
  </si>
  <si>
    <r>
      <rPr>
        <b/>
        <sz val="11"/>
        <rFont val="Calibri"/>
        <family val="2"/>
      </rPr>
      <t xml:space="preserve">20% sobre  a hora diurna </t>
    </r>
    <r>
      <rPr>
        <b/>
        <sz val="11"/>
        <color indexed="10"/>
        <rFont val="Calibri"/>
        <family val="2"/>
      </rPr>
      <t>(considerar SOMENTE o intervalo das 22h às 05h, sem extensão do adiconal após as 05h - CLT art. 59-A §1º)</t>
    </r>
  </si>
  <si>
    <t>E</t>
  </si>
  <si>
    <t xml:space="preserve">Adicional de Hora Noturna Reduzida </t>
  </si>
  <si>
    <t>+ 1 hora por dia trabalhado</t>
  </si>
  <si>
    <t>COFINS</t>
  </si>
  <si>
    <t>F</t>
  </si>
  <si>
    <t>Adicional de Hora Extra no Feriado Trabalhado</t>
  </si>
  <si>
    <r>
      <rPr>
        <b/>
        <sz val="11"/>
        <rFont val="Calibri"/>
        <family val="2"/>
      </rPr>
      <t xml:space="preserve">100% sobre a hora normal </t>
    </r>
    <r>
      <rPr>
        <b/>
        <sz val="11"/>
        <color indexed="10"/>
        <rFont val="Calibri"/>
        <family val="2"/>
      </rPr>
      <t>(excluir esse adicional - CLT art. 59-A §1º)</t>
    </r>
  </si>
  <si>
    <t>G</t>
  </si>
  <si>
    <t xml:space="preserve">Outros: Intervalo Intrajornada (Nota 2) </t>
  </si>
  <si>
    <r>
      <rPr>
        <b/>
        <sz val="11"/>
        <rFont val="Calibri"/>
        <family val="2"/>
      </rPr>
      <t xml:space="preserve">50% sobre a hora normal </t>
    </r>
    <r>
      <rPr>
        <b/>
        <sz val="11"/>
        <color indexed="10"/>
        <rFont val="Calibri"/>
        <family val="2"/>
      </rPr>
      <t>(EXCLUIR do Mod. 1, caráter indenizatório- art. 71 § 4º CLT, INSERI-LO NO MODULO 2.3 "BENEFÍCIOS MENSAIS E DIÁRIOS"</t>
    </r>
  </si>
  <si>
    <t>TOTAL</t>
  </si>
  <si>
    <t>PIS/PASEP</t>
  </si>
  <si>
    <t>MÓDULO 1:   TOTAL</t>
  </si>
  <si>
    <t xml:space="preserve"> MÓDULO 2: ENCARGOS E BENEFÍCIOS ANUAIS, MENSAIS E DIÁRIOS</t>
  </si>
  <si>
    <t>SUBMÓDULO 2.1   -  DÉCIMO TERCEIRO SALÁRIO, FÉRIAS E ADICIONAL DE FÉRIAS</t>
  </si>
  <si>
    <t>ISSQN ( 2% a 5%) vide planilha</t>
  </si>
  <si>
    <t>2.1</t>
  </si>
  <si>
    <t>13º  Salário, Férias e Adicional de Férias</t>
  </si>
  <si>
    <t>13º (décimo terceiro) Salário</t>
  </si>
  <si>
    <t>Férias e Adicional de Férias</t>
  </si>
  <si>
    <t>TOTAL - ETAPA II</t>
  </si>
  <si>
    <t>SUBMÓDULO 2.1:   TOTAL</t>
  </si>
  <si>
    <r>
      <rPr>
        <b/>
        <sz val="18"/>
        <color indexed="30"/>
        <rFont val="Calibri"/>
        <family val="2"/>
      </rPr>
      <t>ETAPA I + ETAPA II (</t>
    </r>
    <r>
      <rPr>
        <b/>
        <sz val="18"/>
        <color indexed="10"/>
        <rFont val="Calibri"/>
        <family val="2"/>
      </rPr>
      <t>TOTAL "E1E2"</t>
    </r>
    <r>
      <rPr>
        <b/>
        <sz val="18"/>
        <color indexed="30"/>
        <rFont val="Calibri"/>
        <family val="2"/>
      </rPr>
      <t>)</t>
    </r>
  </si>
  <si>
    <t xml:space="preserve">BASE DE CÁLCULO PARA O MÓDULO 2.2 </t>
  </si>
  <si>
    <t xml:space="preserve"> MÓDULO 1</t>
  </si>
  <si>
    <t>TOTAL: CUSTOS OBRIGATÓRIOS + RETENÇÕES</t>
  </si>
  <si>
    <t xml:space="preserve"> MÓDULO 2.1</t>
  </si>
  <si>
    <t>SUBMÓDULO 2.2 – ENCARGOS PREVIDENCIÁRIOS (GPS), FUNDO DE GARANTIA POR TEMPO DE SERVIÇOS (FGTS) E OUTRAS CONTRIBUIÇÕES</t>
  </si>
  <si>
    <t>2.2</t>
  </si>
  <si>
    <t>GPS, FGTS e outras contribuições</t>
  </si>
  <si>
    <t>(NOTA 1, 2, e 3)</t>
  </si>
  <si>
    <t>RETENÇÃO 11% - IN 971</t>
  </si>
  <si>
    <t>SALÁRIO EDUCAÇÃO</t>
  </si>
  <si>
    <t xml:space="preserve">ETAPA III </t>
  </si>
  <si>
    <t>SESI / SESC</t>
  </si>
  <si>
    <t>DEMONSTRAÇÃO DA EXEQUIBILIDADE</t>
  </si>
  <si>
    <t>SENAI / SENAC</t>
  </si>
  <si>
    <t>Nº DE POSTOS DO CONTRATO</t>
  </si>
  <si>
    <t>SEBRAE</t>
  </si>
  <si>
    <r>
      <rPr>
        <b/>
        <sz val="16"/>
        <rFont val="Calibri"/>
        <family val="2"/>
      </rPr>
      <t>TOTAL POR POSTO "</t>
    </r>
    <r>
      <rPr>
        <b/>
        <sz val="16"/>
        <color indexed="10"/>
        <rFont val="Calibri"/>
        <family val="2"/>
      </rPr>
      <t>E1E2</t>
    </r>
    <r>
      <rPr>
        <b/>
        <sz val="16"/>
        <rFont val="Calibri"/>
        <family val="2"/>
      </rPr>
      <t xml:space="preserve">": </t>
    </r>
    <r>
      <rPr>
        <i/>
        <sz val="10"/>
        <color indexed="10"/>
        <rFont val="Calibri"/>
        <family val="2"/>
      </rPr>
      <t>(CUSTO HOMEM/MÊS) -</t>
    </r>
    <r>
      <rPr>
        <b/>
        <sz val="14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(C.O. + RETENÇÕES)</t>
    </r>
  </si>
  <si>
    <t>INCRA</t>
  </si>
  <si>
    <t>H</t>
  </si>
  <si>
    <t>FGTS</t>
  </si>
  <si>
    <t>VALOR MENSAL DO CONTRATO</t>
  </si>
  <si>
    <t>SUBMÓDULO 2.3   -  BENEFÍCIOS MENSAIS E DIÁRIOS</t>
  </si>
  <si>
    <r>
      <rPr>
        <b/>
        <sz val="16"/>
        <rFont val="Calibri"/>
        <family val="2"/>
      </rPr>
      <t>TOTAL MENSAL "</t>
    </r>
    <r>
      <rPr>
        <b/>
        <sz val="16"/>
        <color indexed="10"/>
        <rFont val="Calibri"/>
        <family val="2"/>
      </rPr>
      <t>E1+E2</t>
    </r>
    <r>
      <rPr>
        <b/>
        <sz val="16"/>
        <rFont val="Calibri"/>
        <family val="2"/>
      </rPr>
      <t>"</t>
    </r>
  </si>
  <si>
    <t>2.3</t>
  </si>
  <si>
    <t>Benefícios Mensais e Diários</t>
  </si>
  <si>
    <t>SALDO DA EXEQUIBILIDADE</t>
  </si>
  <si>
    <t xml:space="preserve">Transporte </t>
  </si>
  <si>
    <t>M, DEC.</t>
  </si>
  <si>
    <t xml:space="preserve">Auxílio Refeição/Alimentação </t>
  </si>
  <si>
    <r>
      <rPr>
        <b/>
        <sz val="16"/>
        <rFont val="Calibri"/>
        <family val="2"/>
      </rPr>
      <t>O "</t>
    </r>
    <r>
      <rPr>
        <b/>
        <sz val="16"/>
        <color indexed="10"/>
        <rFont val="Calibri"/>
        <family val="2"/>
      </rPr>
      <t>SALDO DA EXEQUIBILIDADE</t>
    </r>
    <r>
      <rPr>
        <b/>
        <sz val="16"/>
        <rFont val="Calibri"/>
        <family val="2"/>
      </rPr>
      <t xml:space="preserve">" REPRESENTA O VALOR RESTANTE DA PLANILHA QUE NÃO FOI CONTABILIZADO PELOS CUSTOS OBRIGATÓRIOS (ETAPA I) E PELAS RETENÇÕES TRIBUTÁRIAS (ETAPA II). O LICITANTE TERÁ QUE  COMPROVAR QUE O "SALDO DA EXEQUIBILIDADE" SERÁ </t>
    </r>
    <r>
      <rPr>
        <b/>
        <sz val="16"/>
        <color indexed="10"/>
        <rFont val="Calibri"/>
        <family val="2"/>
      </rPr>
      <t>SUFICIENTE PARA SUPRIR OS DEMAIS CUSTOS</t>
    </r>
    <r>
      <rPr>
        <b/>
        <sz val="16"/>
        <rFont val="Calibri"/>
        <family val="2"/>
      </rPr>
      <t>.</t>
    </r>
  </si>
  <si>
    <t>Seguro de Vida</t>
  </si>
  <si>
    <t>Outros</t>
  </si>
  <si>
    <t xml:space="preserve">TOTAL </t>
  </si>
  <si>
    <t>QUADRO-RESUMO DO MÓDULO 2 - ENCARGOS E BENEFÍCIOS ANUAIS, MENSAIS E DIÁRIOS</t>
  </si>
  <si>
    <t xml:space="preserve"> Encargos e Benefícios Anuais, Mensais e Diários </t>
  </si>
  <si>
    <t>MÓDULO 3 - PROVISÃO PARA RESCISÃO</t>
  </si>
  <si>
    <t>Provisão para Rescisão</t>
  </si>
  <si>
    <t>Aviso Prévio Indenizado</t>
  </si>
  <si>
    <r>
      <rPr>
        <sz val="11"/>
        <rFont val="Calibri"/>
        <family val="2"/>
      </rPr>
      <t xml:space="preserve">Incidência do FGTS </t>
    </r>
    <r>
      <rPr>
        <b/>
        <sz val="11"/>
        <rFont val="Calibri"/>
        <family val="2"/>
      </rPr>
      <t>sobre Aviso Prévio Indenizado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</si>
  <si>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Multa do FGTS e Contribuição Social sobre o Aviso Prévio Indenizado </t>
    </r>
    <r>
      <rPr>
        <b/>
        <sz val="11"/>
        <color indexed="10"/>
        <rFont val="Calibri"/>
        <family val="2"/>
      </rPr>
      <t xml:space="preserve">(sobre a Remuneração) </t>
    </r>
  </si>
  <si>
    <t>Aviso Prévio Trabalhado</t>
  </si>
  <si>
    <t>M APÓS PRORROGAÇÃO = 0.194%</t>
  </si>
  <si>
    <t>Considerando que haverá o cumprimento do APT</t>
  </si>
  <si>
    <r>
      <rPr>
        <sz val="11"/>
        <rFont val="Calibri"/>
        <family val="2"/>
      </rPr>
      <t xml:space="preserve"> Multa do FGTS e contribuição social sobre o Aviso Prévio Trabalhado </t>
    </r>
    <r>
      <rPr>
        <b/>
        <sz val="11"/>
        <color indexed="10"/>
        <rFont val="Calibri"/>
        <family val="2"/>
      </rPr>
      <t xml:space="preserve">(sobre a Remuneração) </t>
    </r>
  </si>
  <si>
    <t>BASE DE CÁLCULO PARA O MÓDULO 4 = MÓDULO 1 + MÓDULO 2 + MÓDULO 3</t>
  </si>
  <si>
    <t>MÓDULO 2</t>
  </si>
  <si>
    <t xml:space="preserve"> MÓDULO 3</t>
  </si>
  <si>
    <t>MÓDULO 4 - CUSTO DE REPOSIÇÃO DO PROFISSIONAL AUSENTE</t>
  </si>
  <si>
    <t>SUBMÓDULO 4.1 - AUSÊNCIAS LEGAIS</t>
  </si>
  <si>
    <t>4.1</t>
  </si>
  <si>
    <t>Substituto nas Ausências Legais (IN 07/18)</t>
  </si>
  <si>
    <t>(NOTA 1)</t>
  </si>
  <si>
    <t>Substituto na cobertura de Férias (IN 07/18)</t>
  </si>
  <si>
    <t>Substituto na cobertura de Ausências Legais (IN 07/18)</t>
  </si>
  <si>
    <t>Substituto na cobertura de Licença-Paternidade (IN 07/18)</t>
  </si>
  <si>
    <t>Substituto na cobertura de Ausência por acidente de trabalho (IN 07/18)</t>
  </si>
  <si>
    <t>Substituto na cobertura de Afastamento Maternidade (IN 07/18)</t>
  </si>
  <si>
    <t>Substituto na cobertura de Outras ausências (especificar) (IN 07/18)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</si>
  <si>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</si>
  <si>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</si>
  <si>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</si>
  <si>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</si>
  <si>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</si>
  <si>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Ausências Legais</t>
  </si>
  <si>
    <t>MÓDULO 4:   TOTAL</t>
  </si>
  <si>
    <t>MÓDULO 5 - INSUMOS DIVERSOS</t>
  </si>
  <si>
    <t>Insumos Diversos</t>
  </si>
  <si>
    <t>Uniformes</t>
  </si>
  <si>
    <t>=ARRED(núm;núm_dígitos)</t>
  </si>
  <si>
    <t>M, APL. IND.</t>
  </si>
  <si>
    <r>
      <rPr>
        <b/>
        <sz val="11"/>
        <rFont val="Calibri"/>
        <family val="2"/>
      </rPr>
      <t>Materiais</t>
    </r>
    <r>
      <rPr>
        <sz val="11"/>
        <rFont val="Calibri"/>
        <family val="2"/>
      </rPr>
      <t xml:space="preserve"> </t>
    </r>
  </si>
  <si>
    <t xml:space="preserve"> </t>
  </si>
  <si>
    <r>
      <rPr>
        <b/>
        <sz val="11"/>
        <rFont val="Calibri"/>
        <family val="2"/>
      </rPr>
      <t>Equipamentos</t>
    </r>
    <r>
      <rPr>
        <sz val="11"/>
        <rFont val="Calibri"/>
        <family val="2"/>
      </rPr>
      <t xml:space="preserve"> </t>
    </r>
  </si>
  <si>
    <t>=TRUNCAR(núm;núm_dígitos)</t>
  </si>
  <si>
    <t>TOTAL DE INSUMOS DIVERSOS</t>
  </si>
  <si>
    <t>BASE DE CÁLCULO PARA O MÓDULO 6 = MÓDULO 1 + MÓDULO 2 + MÓDULO 3 + MÓDULO 4 + MÓDULO 5</t>
  </si>
  <si>
    <t>MÓDULO 4</t>
  </si>
  <si>
    <t>MÓDULO 5</t>
  </si>
  <si>
    <t xml:space="preserve">MÓDULO 6 – CUSTOS INDIRETOS, TRIBUTOS E LUCRO </t>
  </si>
  <si>
    <t>nota1</t>
  </si>
  <si>
    <t>nota 2</t>
  </si>
  <si>
    <t>Custos Indiretos, Tributos e Lucro</t>
  </si>
  <si>
    <t>Custos Indiretos</t>
  </si>
  <si>
    <t>Lucro (MT + M6.A)</t>
  </si>
  <si>
    <t xml:space="preserve">  FATURAMENTO  (MT + M6A + M6B)</t>
  </si>
  <si>
    <t>CÁLCULO POR DENTRO</t>
  </si>
  <si>
    <t>Tributos</t>
  </si>
  <si>
    <t>C1. Tributos Federais</t>
  </si>
  <si>
    <r>
      <rPr>
        <sz val="11"/>
        <rFont val="Calibri"/>
        <family val="2"/>
      </rPr>
      <t xml:space="preserve">C1-A  </t>
    </r>
    <r>
      <rPr>
        <b/>
        <sz val="11"/>
        <rFont val="Calibri"/>
        <family val="2"/>
      </rPr>
      <t xml:space="preserve">(PIS) </t>
    </r>
    <r>
      <rPr>
        <sz val="11"/>
        <rFont val="Calibri"/>
        <family val="2"/>
      </rPr>
      <t xml:space="preserve">  </t>
    </r>
  </si>
  <si>
    <r>
      <rPr>
        <sz val="11"/>
        <rFont val="Calibri"/>
        <family val="2"/>
      </rPr>
      <t xml:space="preserve">C1. B  </t>
    </r>
    <r>
      <rPr>
        <b/>
        <sz val="11"/>
        <rFont val="Calibri"/>
        <family val="2"/>
      </rPr>
      <t>(COFINS)</t>
    </r>
    <r>
      <rPr>
        <sz val="11"/>
        <rFont val="Calibri"/>
        <family val="2"/>
      </rPr>
      <t xml:space="preserve">  </t>
    </r>
  </si>
  <si>
    <t>C.2 Tributos Estaduais (especificar)</t>
  </si>
  <si>
    <t xml:space="preserve">C.3 Tributos Municipais </t>
  </si>
  <si>
    <r>
      <rPr>
        <sz val="11"/>
        <rFont val="Calibri"/>
        <family val="2"/>
      </rPr>
      <t xml:space="preserve">C3-A </t>
    </r>
    <r>
      <rPr>
        <b/>
        <sz val="11"/>
        <rFont val="Calibri"/>
        <family val="2"/>
      </rPr>
      <t xml:space="preserve">(ISS) </t>
    </r>
    <r>
      <rPr>
        <sz val="11"/>
        <rFont val="Calibri"/>
        <family val="2"/>
      </rPr>
      <t xml:space="preserve"> </t>
    </r>
  </si>
  <si>
    <t>SOMA DOS TRIBUTOS</t>
  </si>
  <si>
    <t>TOTAL DOS CUSTOS INDIRETOS, TRIBUTOS E LUCRO</t>
  </si>
  <si>
    <t>MÓDULO 6:   TOTAL</t>
  </si>
  <si>
    <t xml:space="preserve">QUADRO-RESUMO DO CUSTO POR EMPREGADO </t>
  </si>
  <si>
    <t>Mão-de-obra vinculada à execução contratual (valor por empregado)</t>
  </si>
  <si>
    <t>Módulo 1 – Composição da Remuneração</t>
  </si>
  <si>
    <t xml:space="preserve">Módulo 2 - Encargos e Benefícios Anuais, Mensais e Diários </t>
  </si>
  <si>
    <t xml:space="preserve"> Módulo 3 - Provisão para Rescisão </t>
  </si>
  <si>
    <t xml:space="preserve">Módulo 4 - Custo de Reposição do Profissional Ausente </t>
  </si>
  <si>
    <t xml:space="preserve">Módulo 5 - Insumos Diversos </t>
  </si>
  <si>
    <t>Subtotal (A + B + C + D + E)</t>
  </si>
  <si>
    <t>Módulo 6 – Custos indiretos, tributos e lucro</t>
  </si>
  <si>
    <t>VALOR TOTAL POR EMPREGADO</t>
  </si>
  <si>
    <t>INSUMOS</t>
  </si>
  <si>
    <t>CUSTO TOTAL DO INSUMOS/180 DIAS</t>
  </si>
  <si>
    <t>CUSTO MENSAL DOS INSUMOS</t>
  </si>
  <si>
    <t>CUSTO MESNAL DOS INSUMOS POR SERVENTE</t>
  </si>
  <si>
    <t>23096.022268/2019-02</t>
  </si>
  <si>
    <t>DISPENSA - 2019</t>
  </si>
  <si>
    <t>DIA:02/09/2019 às 09:00</t>
  </si>
  <si>
    <t>CAMPINA GRANDE - PB</t>
  </si>
  <si>
    <t>06 MESES</t>
  </si>
  <si>
    <t>CONTRATAÇÃO EMERGENCIAL DE SERVIÇO DE LIMPEZA E CONSERVAÇÃO PARA O CAMPUS DE CAMPINA GRANDE</t>
  </si>
  <si>
    <t>m²</t>
  </si>
  <si>
    <t>ENCARREGADO</t>
  </si>
  <si>
    <t>Tipo de Serviço (mesmo serviço com características distintas) ou Cargo</t>
  </si>
  <si>
    <t>4101-05</t>
  </si>
  <si>
    <t>Salário Normativo da Categoria Profissional (R$)</t>
  </si>
  <si>
    <t xml:space="preserve">SINTESP-PB </t>
  </si>
  <si>
    <t>01 DE JANEIRO DE 2019</t>
  </si>
  <si>
    <t>(Adicional de Gratificação de Função)</t>
  </si>
  <si>
    <r>
      <rPr>
        <b/>
        <sz val="11"/>
        <rFont val="Arial"/>
        <family val="2"/>
      </rPr>
      <t xml:space="preserve">SAT </t>
    </r>
    <r>
      <rPr>
        <sz val="11"/>
        <rFont val="Arial"/>
        <family val="2"/>
      </rPr>
      <t>(+ FAP de 0,5 a 2,0) (VARIAÇÃO: 0,5% a 6%)</t>
    </r>
  </si>
  <si>
    <t>Assistência Médica e Familiar (Plano Odontológico)</t>
  </si>
  <si>
    <t>Auxílio Funeral</t>
  </si>
  <si>
    <t xml:space="preserve">Incidência dos encargos do submódulo 2.2 sobre o Aviso Prévio Trabalhado </t>
  </si>
  <si>
    <r>
      <rPr>
        <b/>
        <sz val="11"/>
        <rFont val="Calibri"/>
        <family val="2"/>
      </rPr>
      <t xml:space="preserve">Intervalo para repouso ou alimentação </t>
    </r>
    <r>
      <rPr>
        <b/>
        <sz val="11"/>
        <color indexed="10"/>
        <rFont val="Calibri"/>
        <family val="2"/>
      </rPr>
      <t>(Nota: APLICADO PARA quando o TITULAR do posto USUFRUIR do descanso intrajornada e o posto de trabalho NÃO PUDER FICAR DESCOBERTO)</t>
    </r>
  </si>
  <si>
    <t xml:space="preserve"> SERVENTE DE LIMPEZA C/INSALUBRIDADE</t>
  </si>
  <si>
    <t>SERVENTE DE LIMPEZA C/ INSALUBRIDADE</t>
  </si>
  <si>
    <t>5143-20</t>
  </si>
  <si>
    <t xml:space="preserve">SINTEPS-PB </t>
  </si>
  <si>
    <t xml:space="preserve"> SERVENTE DE LIMPEZA</t>
  </si>
  <si>
    <t>SERVENTE DE LIMPEZA</t>
  </si>
  <si>
    <t>(Redação dada pela Instrução Normativa nº 5/2017)</t>
  </si>
  <si>
    <t>Complemento dos serviços de limpeza e conservação</t>
  </si>
  <si>
    <t>PREÇO MENSAL UNITÁRIO POR M²  (metro quadrado)</t>
  </si>
  <si>
    <t>I - Área interna</t>
  </si>
  <si>
    <t>Produtividade</t>
  </si>
  <si>
    <t>Mão de Obra</t>
  </si>
  <si>
    <t>Preço Homem Mês - R$</t>
  </si>
  <si>
    <t>SUBTOTAL</t>
  </si>
  <si>
    <t xml:space="preserve"> (1/m²)</t>
  </si>
  <si>
    <t>R$/m²)</t>
  </si>
  <si>
    <t>(a)</t>
  </si>
  <si>
    <t>(b)</t>
  </si>
  <si>
    <t>Pisos acarpetados</t>
  </si>
  <si>
    <t>Encarregados</t>
  </si>
  <si>
    <t>Servente Limpeza</t>
  </si>
  <si>
    <t>Pisos frios</t>
  </si>
  <si>
    <t>Banheiros c/ insalubridade</t>
  </si>
  <si>
    <t>Laboratórios</t>
  </si>
  <si>
    <t>Laboratórios com  insalubridade</t>
  </si>
  <si>
    <t>Servente Limpeza com insalubridade</t>
  </si>
  <si>
    <t>Almoxarifados/galpões</t>
  </si>
  <si>
    <t>Oficinas</t>
  </si>
  <si>
    <t xml:space="preserve">Áreas com espaços livre - saguão, hall e salão </t>
  </si>
  <si>
    <t>II -Área Externa</t>
  </si>
  <si>
    <t>Piso pavimentados adjacentes/contiguos às edeficiações</t>
  </si>
  <si>
    <t>Pátios e áreas verdes baixa frequencia</t>
  </si>
  <si>
    <t>Pátios e áreas verdes média frequencia</t>
  </si>
  <si>
    <t>Pátios e áreas verdes alta frequencia</t>
  </si>
  <si>
    <t>Varrição de passeios e arruamenteos</t>
  </si>
  <si>
    <t>Coleta de destritos em pátios e áreas verdes com frequência diária</t>
  </si>
  <si>
    <t>(1)</t>
  </si>
  <si>
    <t>(2)</t>
  </si>
  <si>
    <t>(3)</t>
  </si>
  <si>
    <t>(4)</t>
  </si>
  <si>
    <t>(5)</t>
  </si>
  <si>
    <t>III -Exquadrias externas</t>
  </si>
  <si>
    <t>Produtividade     (1/m²)</t>
  </si>
  <si>
    <t>Frequência no mês (horas)</t>
  </si>
  <si>
    <t>Jornada de Trabalho no Mês (horas) (1/188,76)</t>
  </si>
  <si>
    <t>(1X 2 X 3)</t>
  </si>
  <si>
    <r>
      <rPr>
        <b/>
        <sz val="11"/>
        <color indexed="8"/>
        <rFont val="Times New Roman"/>
        <family val="1"/>
      </rPr>
      <t>SUBTOTAL   R$ / m²)</t>
    </r>
  </si>
  <si>
    <t>Face externa sem exposição a risco</t>
  </si>
  <si>
    <t>Face externa com exposição a risco</t>
  </si>
  <si>
    <t>Face Interna</t>
  </si>
  <si>
    <t>IV - Fachadas envidraçadas</t>
  </si>
  <si>
    <t>Jornada de Trabalho no MÊS (horas) (1/188,76)</t>
  </si>
  <si>
    <r>
      <rPr>
        <b/>
        <sz val="8"/>
        <color indexed="8"/>
        <rFont val="Times New Roman"/>
        <family val="1"/>
      </rPr>
      <t xml:space="preserve">SUBTOTAL   </t>
    </r>
    <r>
      <rPr>
        <b/>
        <sz val="10"/>
        <color indexed="8"/>
        <rFont val="Times New Roman"/>
        <family val="1"/>
      </rPr>
      <t>R$ / m²)</t>
    </r>
  </si>
  <si>
    <t>Face interna e externa sem exposição a risco</t>
  </si>
  <si>
    <t>-</t>
  </si>
  <si>
    <t>VI - Áreas Hospitalares e assemelhadas</t>
  </si>
  <si>
    <t>Ambiente administrativo</t>
  </si>
  <si>
    <t>Ambientes cirúrgisco, enfermarias, ambulatórios, farmácias, etc..</t>
  </si>
  <si>
    <t>VALOR MENSAL DOS SERVIÇOS</t>
  </si>
  <si>
    <t>CUSTO MENSAL E SEMESTRAL DO SERVIÇOS POR M²</t>
  </si>
  <si>
    <t>AMBIENTES</t>
  </si>
  <si>
    <t>Produti- vidade  IN05/2017</t>
  </si>
  <si>
    <t>ÁREAS -( m²)</t>
  </si>
  <si>
    <t>Valor  mensal do m²</t>
  </si>
  <si>
    <r>
      <rPr>
        <b/>
        <sz val="10"/>
        <rFont val="Times New Roman"/>
        <family val="1"/>
      </rPr>
      <t>Valor Mensal do serviço (R$)</t>
    </r>
    <r>
      <rPr>
        <b/>
        <vertAlign val="superscript"/>
        <sz val="10"/>
        <rFont val="Times New Roman"/>
        <family val="1"/>
      </rPr>
      <t>1</t>
    </r>
  </si>
  <si>
    <t>Quantidade estimada de serventes + encarregado</t>
  </si>
  <si>
    <t>Serventes com insalubridade</t>
  </si>
  <si>
    <t>Medidas
  m²</t>
  </si>
  <si>
    <t>Produção mensal estimada p/Frequência</t>
  </si>
  <si>
    <t>I - Áreas Internas</t>
  </si>
  <si>
    <t xml:space="preserve">Pisos frios </t>
  </si>
  <si>
    <t>prod</t>
  </si>
  <si>
    <t>freq</t>
  </si>
  <si>
    <t>jornada</t>
  </si>
  <si>
    <t>valor</t>
  </si>
  <si>
    <t>custo funcionário</t>
  </si>
  <si>
    <t xml:space="preserve">  Laboratórios (com insalubridade)</t>
  </si>
  <si>
    <t xml:space="preserve">Almoxarifado e Galpões  </t>
  </si>
  <si>
    <r>
      <rPr>
        <b/>
        <sz val="10"/>
        <color indexed="8"/>
        <rFont val="Times New Roman"/>
        <family val="1"/>
      </rPr>
      <t xml:space="preserve">Áreas Com espaços Livres - saguão, </t>
    </r>
    <r>
      <rPr>
        <b/>
        <i/>
        <sz val="10"/>
        <color indexed="8"/>
        <rFont val="Times New Roman"/>
        <family val="1"/>
      </rPr>
      <t>hall</t>
    </r>
    <r>
      <rPr>
        <b/>
        <sz val="10"/>
        <color indexed="8"/>
        <rFont val="Times New Roman"/>
        <family val="1"/>
      </rPr>
      <t xml:space="preserve"> e salão  Setor I</t>
    </r>
  </si>
  <si>
    <t>Sub totais</t>
  </si>
  <si>
    <t>II - Áreas Externas</t>
  </si>
  <si>
    <t>Pisos pavimentados adjacentes/contiguos às edificações</t>
  </si>
  <si>
    <t>Varrições de passeios e arruamentos</t>
  </si>
  <si>
    <t>Área média diária</t>
  </si>
  <si>
    <t>Pátios e áreas verdes alta frequência</t>
  </si>
  <si>
    <t>Pátios e áreas verdes média frequência</t>
  </si>
  <si>
    <t>Pátios e áreas verdes baixa frequência</t>
  </si>
  <si>
    <t>Valor conf. IN</t>
  </si>
  <si>
    <t>Coleta de detritos em pátios e áreas verdes com frequência diária</t>
  </si>
  <si>
    <t>III -Esquadrias externas</t>
  </si>
  <si>
    <t>Face externa com exposição à situação de risco</t>
  </si>
  <si>
    <t>Face externa sem exposição à situação de risco</t>
  </si>
  <si>
    <t>Face interna</t>
  </si>
  <si>
    <t>Fachadas envidraçadas</t>
  </si>
  <si>
    <t>V - Áreas Hospitalares e
  assemelhadas</t>
  </si>
  <si>
    <t>Área hospitalares - Administrativo</t>
  </si>
  <si>
    <t>TOTAL MENSAL DO SERVIÇO</t>
  </si>
  <si>
    <t>TOTAL SEMESTRAL DO SERVIÇO</t>
  </si>
  <si>
    <t>Serventes</t>
  </si>
  <si>
    <t>Encarregado</t>
  </si>
  <si>
    <t>Total de Trabalhadores</t>
  </si>
  <si>
    <t>Nota 1- O valor mensal do serviço é obtido pelo produto do valor mensal do metro quadrado, pelo quociente da Produção mensal estimada p/Frequência multiplicado pelo índice 20,8363
              O índice de 20,8363 correponde ao média de dias efetivos dos serviços durante o mês (metodologia indicada no caderno de logística do MPOG (https://www.comprasgovernamentais.gov.br/images/conteudo/ArquivosCGNOR/servicos_vigilancia.pdf)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</si>
</sst>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0.000000000"/>
    <numFmt numFmtId="171" formatCode="_-&quot;R$&quot;\ * #,##0_-;\-&quot;R$&quot;\ * #,##0_-;_-&quot;R$&quot;\ * &quot;-&quot;??_-;_-@_-"/>
    <numFmt numFmtId="172" formatCode="_(* #,##0.00_);_(* \(#,##0.00\);_(* &quot;-&quot;??_);_(@_)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??_-;_-@_-"/>
    <numFmt numFmtId="175" formatCode="_-&quot;R$&quot;\ * #,##0.0000_-;\-&quot;R$&quot;\ * #,##0.0000_-;_-&quot;R$&quot;\ * &quot;-&quot;??_-;_-@_-"/>
    <numFmt numFmtId="176" formatCode="0.00000000"/>
    <numFmt numFmtId="177" formatCode="#,##0.0000000"/>
    <numFmt numFmtId="178" formatCode="0.000%"/>
    <numFmt numFmtId="179" formatCode="0.000000000000000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%"/>
    <numFmt numFmtId="186" formatCode="_([$R$ -416]* #,##0.00_);_([$R$ -416]* \(#,##0.00\);_([$R$ -416]* &quot;-&quot;??_);_(@_)"/>
    <numFmt numFmtId="187" formatCode="_-[$R$-416]\ * #,##0.00_-;\-[$R$-416]\ * #,##0.00_-;_-[$R$-416]\ * &quot;-&quot;??_-;_-@_-"/>
    <numFmt numFmtId="188" formatCode="&quot;R$&quot;\ #,##0.00"/>
    <numFmt numFmtId="189" formatCode="0.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[$-F800]dddd\,\ mmmm\ dd\,\ yyyy"/>
    <numFmt numFmtId="196" formatCode="#,##0.0000000000000"/>
    <numFmt numFmtId="197" formatCode="#,##0.0000000000"/>
    <numFmt numFmtId="198" formatCode="#,##0.00000000"/>
    <numFmt numFmtId="199" formatCode="#,##0.000000"/>
    <numFmt numFmtId="200" formatCode="#,##0.00000000000000"/>
    <numFmt numFmtId="201" formatCode="#,##0.000000000000"/>
    <numFmt numFmtId="202" formatCode="[$-416]dddd\,\ d&quot; de &quot;mmmm&quot; de &quot;yyyy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3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sz val="14"/>
      <name val="Ebrima"/>
      <family val="0"/>
    </font>
    <font>
      <sz val="14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b/>
      <sz val="16"/>
      <name val="Calibri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color indexed="10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b/>
      <strike/>
      <sz val="11"/>
      <name val="Calibri"/>
      <family val="2"/>
    </font>
    <font>
      <i/>
      <u val="single"/>
      <sz val="14"/>
      <name val="Calibri"/>
      <family val="2"/>
    </font>
    <font>
      <sz val="11"/>
      <name val="Arial"/>
      <family val="2"/>
    </font>
    <font>
      <i/>
      <sz val="10"/>
      <color indexed="10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Georgia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9"/>
      <name val="Calibri"/>
      <family val="2"/>
    </font>
    <font>
      <b/>
      <u val="single"/>
      <sz val="14"/>
      <name val="Calibri"/>
      <family val="2"/>
    </font>
    <font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20"/>
      <color indexed="10"/>
      <name val="Calibri"/>
      <family val="2"/>
    </font>
    <font>
      <b/>
      <sz val="20"/>
      <color indexed="30"/>
      <name val="Calibri"/>
      <family val="2"/>
    </font>
    <font>
      <sz val="10"/>
      <color indexed="8"/>
      <name val="Segoe UI"/>
      <family val="2"/>
    </font>
    <font>
      <sz val="12"/>
      <color indexed="8"/>
      <name val="Maiandra GD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3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Times New Roman"/>
      <family val="1"/>
    </font>
    <font>
      <b/>
      <sz val="10"/>
      <color indexed="63"/>
      <name val="Arial"/>
      <family val="2"/>
    </font>
    <font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Georgia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8"/>
      <color rgb="FF0033CC"/>
      <name val="Calibri"/>
      <family val="2"/>
    </font>
    <font>
      <b/>
      <sz val="18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20"/>
      <color rgb="FFFF0000"/>
      <name val="Calibri"/>
      <family val="2"/>
    </font>
    <font>
      <b/>
      <sz val="20"/>
      <color rgb="FF0033CC"/>
      <name val="Calibri"/>
      <family val="2"/>
    </font>
    <font>
      <sz val="10"/>
      <color rgb="FF000000"/>
      <name val="Segoe UI"/>
      <family val="2"/>
    </font>
    <font>
      <sz val="12"/>
      <color theme="1"/>
      <name val="Maiandra GD"/>
      <family val="2"/>
    </font>
    <font>
      <b/>
      <sz val="10"/>
      <color rgb="FFFF0000"/>
      <name val="Calibri"/>
      <family val="2"/>
    </font>
    <font>
      <b/>
      <sz val="16"/>
      <color theme="0"/>
      <name val="Times New Roman"/>
      <family val="1"/>
    </font>
    <font>
      <b/>
      <sz val="12"/>
      <color theme="0"/>
      <name val="Calibri"/>
      <family val="2"/>
    </font>
    <font>
      <b/>
      <sz val="10"/>
      <color rgb="FF162937"/>
      <name val="Arial"/>
      <family val="2"/>
    </font>
    <font>
      <b/>
      <sz val="16"/>
      <color rgb="FFFF0000"/>
      <name val="Calibri"/>
      <family val="2"/>
    </font>
    <font>
      <b/>
      <sz val="14"/>
      <color rgb="FF0033CC"/>
      <name val="Calibri"/>
      <family val="2"/>
    </font>
    <font>
      <b/>
      <sz val="18"/>
      <color theme="0"/>
      <name val="Calibri"/>
      <family val="2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6"/>
      <color rgb="FFFF0000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lightGrid">
        <bgColor theme="8" tint="-0.4999699890613556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7" tint="0.39998000860214233"/>
      </patternFill>
    </fill>
    <fill>
      <patternFill patternType="gray0625">
        <bgColor theme="8" tint="0.5999900102615356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ck">
        <color theme="0"/>
      </bottom>
    </border>
    <border>
      <left/>
      <right/>
      <top style="thin"/>
      <bottom style="thick">
        <color theme="0"/>
      </bottom>
    </border>
    <border>
      <left/>
      <right style="thin"/>
      <top style="thin"/>
      <bottom style="thick">
        <color theme="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n"/>
    </border>
    <border>
      <left/>
      <right style="thin"/>
      <top style="thick">
        <color theme="0"/>
      </top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/>
      <right style="thick">
        <color theme="0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/>
      <right style="double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43" fillId="31" borderId="4" applyNumberFormat="0" applyFont="0" applyAlignment="0" applyProtection="0"/>
    <xf numFmtId="9" fontId="0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4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43" fontId="0" fillId="0" borderId="0" applyFont="0" applyFill="0" applyBorder="0" applyAlignment="0" applyProtection="0"/>
  </cellStyleXfs>
  <cellXfs count="863">
    <xf numFmtId="0" fontId="0" fillId="0" borderId="0" xfId="0" applyFont="1" applyAlignment="1">
      <alignment/>
    </xf>
    <xf numFmtId="0" fontId="96" fillId="0" borderId="0" xfId="0" applyFont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7" fillId="34" borderId="9" xfId="0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99" fillId="33" borderId="0" xfId="0" applyFont="1" applyFill="1" applyBorder="1" applyAlignment="1">
      <alignment horizontal="center" vertical="center" wrapText="1"/>
    </xf>
    <xf numFmtId="0" fontId="96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right" indent="1"/>
    </xf>
    <xf numFmtId="0" fontId="97" fillId="0" borderId="0" xfId="0" applyFont="1" applyAlignment="1">
      <alignment/>
    </xf>
    <xf numFmtId="0" fontId="97" fillId="34" borderId="1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4" fontId="96" fillId="34" borderId="12" xfId="0" applyNumberFormat="1" applyFont="1" applyFill="1" applyBorder="1" applyAlignment="1">
      <alignment horizontal="center" vertical="center" wrapText="1"/>
    </xf>
    <xf numFmtId="44" fontId="97" fillId="0" borderId="9" xfId="0" applyNumberFormat="1" applyFont="1" applyBorder="1" applyAlignment="1">
      <alignment horizontal="center"/>
    </xf>
    <xf numFmtId="0" fontId="97" fillId="34" borderId="13" xfId="0" applyFont="1" applyFill="1" applyBorder="1" applyAlignment="1">
      <alignment/>
    </xf>
    <xf numFmtId="44" fontId="96" fillId="35" borderId="9" xfId="0" applyNumberFormat="1" applyFont="1" applyFill="1" applyBorder="1" applyAlignment="1">
      <alignment horizontal="center"/>
    </xf>
    <xf numFmtId="44" fontId="96" fillId="33" borderId="0" xfId="0" applyNumberFormat="1" applyFont="1" applyFill="1" applyBorder="1" applyAlignment="1">
      <alignment horizontal="center" vertical="center"/>
    </xf>
    <xf numFmtId="44" fontId="97" fillId="33" borderId="0" xfId="0" applyNumberFormat="1" applyFont="1" applyFill="1" applyBorder="1" applyAlignment="1">
      <alignment horizontal="center"/>
    </xf>
    <xf numFmtId="44" fontId="97" fillId="0" borderId="0" xfId="0" applyNumberFormat="1" applyFont="1" applyAlignment="1">
      <alignment/>
    </xf>
    <xf numFmtId="0" fontId="4" fillId="0" borderId="0" xfId="0" applyFont="1" applyBorder="1" applyAlignment="1">
      <alignment vertical="top"/>
    </xf>
    <xf numFmtId="44" fontId="96" fillId="33" borderId="0" xfId="0" applyNumberFormat="1" applyFont="1" applyFill="1" applyBorder="1" applyAlignment="1">
      <alignment vertical="center"/>
    </xf>
    <xf numFmtId="44" fontId="97" fillId="33" borderId="0" xfId="0" applyNumberFormat="1" applyFont="1" applyFill="1" applyBorder="1" applyAlignment="1">
      <alignment/>
    </xf>
    <xf numFmtId="44" fontId="97" fillId="0" borderId="0" xfId="0" applyNumberFormat="1" applyFont="1" applyAlignment="1">
      <alignment/>
    </xf>
    <xf numFmtId="44" fontId="97" fillId="0" borderId="0" xfId="0" applyNumberFormat="1" applyFont="1" applyAlignment="1">
      <alignment vertical="center"/>
    </xf>
    <xf numFmtId="0" fontId="9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4" fontId="96" fillId="0" borderId="0" xfId="0" applyNumberFormat="1" applyFont="1" applyFill="1" applyBorder="1" applyAlignment="1">
      <alignment horizontal="center" vertical="center"/>
    </xf>
    <xf numFmtId="44" fontId="97" fillId="0" borderId="0" xfId="0" applyNumberFormat="1" applyFont="1" applyFill="1" applyBorder="1" applyAlignment="1">
      <alignment horizontal="center"/>
    </xf>
    <xf numFmtId="0" fontId="97" fillId="0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171" fontId="96" fillId="0" borderId="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97" fillId="0" borderId="0" xfId="0" applyFont="1" applyFill="1" applyBorder="1" applyAlignment="1">
      <alignment horizontal="left" vertical="center" wrapText="1"/>
    </xf>
    <xf numFmtId="0" fontId="96" fillId="0" borderId="0" xfId="0" applyFont="1" applyAlignment="1">
      <alignment vertical="center"/>
    </xf>
    <xf numFmtId="0" fontId="97" fillId="0" borderId="0" xfId="0" applyFont="1" applyAlignment="1">
      <alignment horizontal="left" vertical="center" wrapText="1" indent="2"/>
    </xf>
    <xf numFmtId="0" fontId="97" fillId="0" borderId="0" xfId="0" applyFont="1" applyBorder="1" applyAlignment="1">
      <alignment/>
    </xf>
    <xf numFmtId="0" fontId="97" fillId="0" borderId="0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49" fontId="100" fillId="0" borderId="14" xfId="0" applyNumberFormat="1" applyFont="1" applyBorder="1" applyAlignment="1">
      <alignment/>
    </xf>
    <xf numFmtId="0" fontId="97" fillId="34" borderId="14" xfId="0" applyFont="1" applyFill="1" applyBorder="1" applyAlignment="1">
      <alignment/>
    </xf>
    <xf numFmtId="0" fontId="9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100" fillId="0" borderId="10" xfId="0" applyNumberFormat="1" applyFont="1" applyBorder="1" applyAlignment="1">
      <alignment horizontal="center"/>
    </xf>
    <xf numFmtId="49" fontId="100" fillId="0" borderId="11" xfId="0" applyNumberFormat="1" applyFont="1" applyBorder="1" applyAlignment="1">
      <alignment/>
    </xf>
    <xf numFmtId="0" fontId="97" fillId="0" borderId="0" xfId="0" applyFont="1" applyBorder="1" applyAlignment="1">
      <alignment horizontal="left" vertical="center" wrapText="1" indent="2"/>
    </xf>
    <xf numFmtId="0" fontId="4" fillId="36" borderId="14" xfId="0" applyFont="1" applyFill="1" applyBorder="1" applyAlignment="1" applyProtection="1">
      <alignment vertical="center" wrapText="1"/>
      <protection/>
    </xf>
    <xf numFmtId="44" fontId="97" fillId="0" borderId="0" xfId="0" applyNumberFormat="1" applyFont="1" applyFill="1" applyBorder="1" applyAlignment="1">
      <alignment/>
    </xf>
    <xf numFmtId="49" fontId="100" fillId="0" borderId="13" xfId="0" applyNumberFormat="1" applyFont="1" applyBorder="1" applyAlignment="1">
      <alignment/>
    </xf>
    <xf numFmtId="44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174" fontId="97" fillId="0" borderId="0" xfId="0" applyNumberFormat="1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vertical="center" wrapText="1"/>
      <protection/>
    </xf>
    <xf numFmtId="0" fontId="97" fillId="0" borderId="9" xfId="0" applyFont="1" applyBorder="1" applyAlignment="1">
      <alignment vertical="center"/>
    </xf>
    <xf numFmtId="2" fontId="97" fillId="0" borderId="9" xfId="0" applyNumberFormat="1" applyFont="1" applyBorder="1" applyAlignment="1">
      <alignment vertical="center"/>
    </xf>
    <xf numFmtId="43" fontId="97" fillId="0" borderId="9" xfId="0" applyNumberFormat="1" applyFont="1" applyBorder="1" applyAlignment="1">
      <alignment vertical="center"/>
    </xf>
    <xf numFmtId="0" fontId="100" fillId="0" borderId="0" xfId="0" applyFont="1" applyAlignment="1">
      <alignment vertical="center"/>
    </xf>
    <xf numFmtId="44" fontId="101" fillId="34" borderId="9" xfId="0" applyNumberFormat="1" applyFont="1" applyFill="1" applyBorder="1" applyAlignment="1">
      <alignment horizontal="center" vertical="center" wrapText="1"/>
    </xf>
    <xf numFmtId="44" fontId="97" fillId="33" borderId="16" xfId="0" applyNumberFormat="1" applyFont="1" applyFill="1" applyBorder="1" applyAlignment="1">
      <alignment horizontal="center"/>
    </xf>
    <xf numFmtId="44" fontId="97" fillId="35" borderId="9" xfId="0" applyNumberFormat="1" applyFont="1" applyFill="1" applyBorder="1" applyAlignment="1">
      <alignment horizontal="center"/>
    </xf>
    <xf numFmtId="44" fontId="96" fillId="34" borderId="9" xfId="0" applyNumberFormat="1" applyFont="1" applyFill="1" applyBorder="1" applyAlignment="1">
      <alignment horizontal="center" vertical="center" wrapText="1"/>
    </xf>
    <xf numFmtId="0" fontId="97" fillId="37" borderId="9" xfId="0" applyFont="1" applyFill="1" applyBorder="1" applyAlignment="1">
      <alignment horizontal="center" vertical="center"/>
    </xf>
    <xf numFmtId="177" fontId="97" fillId="0" borderId="9" xfId="0" applyNumberFormat="1" applyFont="1" applyBorder="1" applyAlignment="1">
      <alignment vertical="center"/>
    </xf>
    <xf numFmtId="4" fontId="97" fillId="0" borderId="9" xfId="0" applyNumberFormat="1" applyFont="1" applyBorder="1" applyAlignment="1">
      <alignment vertical="center"/>
    </xf>
    <xf numFmtId="44" fontId="97" fillId="0" borderId="9" xfId="0" applyNumberFormat="1" applyFont="1" applyBorder="1" applyAlignment="1">
      <alignment vertical="center"/>
    </xf>
    <xf numFmtId="0" fontId="4" fillId="36" borderId="10" xfId="0" applyFont="1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36" borderId="11" xfId="0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2" fontId="96" fillId="12" borderId="9" xfId="0" applyNumberFormat="1" applyFont="1" applyFill="1" applyBorder="1" applyAlignment="1">
      <alignment vertical="center"/>
    </xf>
    <xf numFmtId="43" fontId="96" fillId="12" borderId="9" xfId="0" applyNumberFormat="1" applyFont="1" applyFill="1" applyBorder="1" applyAlignment="1">
      <alignment vertical="center"/>
    </xf>
    <xf numFmtId="2" fontId="4" fillId="36" borderId="13" xfId="0" applyNumberFormat="1" applyFont="1" applyFill="1" applyBorder="1" applyAlignment="1" applyProtection="1">
      <alignment vertical="center" wrapText="1"/>
      <protection/>
    </xf>
    <xf numFmtId="0" fontId="4" fillId="36" borderId="13" xfId="0" applyFont="1" applyFill="1" applyBorder="1" applyAlignment="1" applyProtection="1">
      <alignment vertical="center" wrapText="1"/>
      <protection/>
    </xf>
    <xf numFmtId="43" fontId="3" fillId="0" borderId="9" xfId="0" applyNumberFormat="1" applyFont="1" applyBorder="1" applyAlignment="1">
      <alignment vertical="center"/>
    </xf>
    <xf numFmtId="43" fontId="102" fillId="0" borderId="9" xfId="0" applyNumberFormat="1" applyFont="1" applyBorder="1" applyAlignment="1">
      <alignment vertical="center"/>
    </xf>
    <xf numFmtId="43" fontId="4" fillId="12" borderId="9" xfId="0" applyNumberFormat="1" applyFont="1" applyFill="1" applyBorder="1" applyAlignment="1" applyProtection="1">
      <alignment vertical="center"/>
      <protection/>
    </xf>
    <xf numFmtId="43" fontId="102" fillId="0" borderId="9" xfId="0" applyNumberFormat="1" applyFont="1" applyBorder="1" applyAlignment="1" applyProtection="1">
      <alignment horizontal="center" vertical="center"/>
      <protection/>
    </xf>
    <xf numFmtId="43" fontId="3" fillId="0" borderId="9" xfId="0" applyNumberFormat="1" applyFont="1" applyBorder="1" applyAlignment="1" applyProtection="1">
      <alignment horizontal="center" vertical="center"/>
      <protection/>
    </xf>
    <xf numFmtId="43" fontId="4" fillId="12" borderId="9" xfId="0" applyNumberFormat="1" applyFont="1" applyFill="1" applyBorder="1" applyAlignment="1" applyProtection="1">
      <alignment horizontal="center" vertical="center"/>
      <protection/>
    </xf>
    <xf numFmtId="44" fontId="96" fillId="38" borderId="9" xfId="0" applyNumberFormat="1" applyFont="1" applyFill="1" applyBorder="1" applyAlignment="1">
      <alignment horizontal="center" vertical="center"/>
    </xf>
    <xf numFmtId="1" fontId="5" fillId="38" borderId="9" xfId="67" applyNumberFormat="1" applyFont="1" applyFill="1" applyBorder="1" applyAlignment="1" applyProtection="1">
      <alignment horizontal="center" vertical="center"/>
      <protection/>
    </xf>
    <xf numFmtId="44" fontId="96" fillId="38" borderId="17" xfId="0" applyNumberFormat="1" applyFont="1" applyFill="1" applyBorder="1" applyAlignment="1">
      <alignment vertical="center"/>
    </xf>
    <xf numFmtId="1" fontId="96" fillId="38" borderId="9" xfId="0" applyNumberFormat="1" applyFont="1" applyFill="1" applyBorder="1" applyAlignment="1">
      <alignment horizontal="center" vertical="center"/>
    </xf>
    <xf numFmtId="4" fontId="97" fillId="0" borderId="0" xfId="0" applyNumberFormat="1" applyFont="1" applyAlignment="1">
      <alignment vertical="center"/>
    </xf>
    <xf numFmtId="43" fontId="97" fillId="0" borderId="0" xfId="0" applyNumberFormat="1" applyFont="1" applyAlignment="1">
      <alignment vertical="center"/>
    </xf>
    <xf numFmtId="0" fontId="97" fillId="0" borderId="9" xfId="0" applyFont="1" applyBorder="1" applyAlignment="1">
      <alignment horizontal="center" vertical="center"/>
    </xf>
    <xf numFmtId="4" fontId="97" fillId="0" borderId="9" xfId="0" applyNumberFormat="1" applyFont="1" applyBorder="1" applyAlignment="1">
      <alignment horizontal="center" vertical="center"/>
    </xf>
    <xf numFmtId="0" fontId="7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3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178" fontId="6" fillId="0" borderId="0" xfId="55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178" fontId="8" fillId="0" borderId="18" xfId="55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6" fillId="0" borderId="10" xfId="51" applyFont="1" applyFill="1" applyBorder="1" applyAlignment="1">
      <alignment horizontal="right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right" vertical="center" wrapText="1"/>
      <protection/>
    </xf>
    <xf numFmtId="0" fontId="104" fillId="7" borderId="19" xfId="0" applyFont="1" applyFill="1" applyBorder="1" applyAlignment="1">
      <alignment vertical="center"/>
    </xf>
    <xf numFmtId="0" fontId="104" fillId="7" borderId="20" xfId="0" applyFont="1" applyFill="1" applyBorder="1" applyAlignment="1">
      <alignment vertical="center"/>
    </xf>
    <xf numFmtId="4" fontId="105" fillId="7" borderId="21" xfId="0" applyNumberFormat="1" applyFont="1" applyFill="1" applyBorder="1" applyAlignment="1">
      <alignment vertical="center"/>
    </xf>
    <xf numFmtId="4" fontId="105" fillId="7" borderId="22" xfId="0" applyNumberFormat="1" applyFont="1" applyFill="1" applyBorder="1" applyAlignment="1">
      <alignment vertical="center"/>
    </xf>
    <xf numFmtId="0" fontId="105" fillId="39" borderId="23" xfId="0" applyFont="1" applyFill="1" applyBorder="1" applyAlignment="1">
      <alignment horizontal="left" vertical="center"/>
    </xf>
    <xf numFmtId="4" fontId="105" fillId="39" borderId="23" xfId="0" applyNumberFormat="1" applyFont="1" applyFill="1" applyBorder="1" applyAlignment="1">
      <alignment horizontal="center" vertical="center"/>
    </xf>
    <xf numFmtId="0" fontId="58" fillId="0" borderId="9" xfId="52" applyFont="1" applyFill="1" applyBorder="1" applyAlignment="1">
      <alignment horizontal="center" vertical="center" wrapText="1"/>
      <protection/>
    </xf>
    <xf numFmtId="4" fontId="105" fillId="7" borderId="24" xfId="0" applyNumberFormat="1" applyFont="1" applyFill="1" applyBorder="1" applyAlignment="1">
      <alignment vertical="center"/>
    </xf>
    <xf numFmtId="4" fontId="105" fillId="7" borderId="25" xfId="0" applyNumberFormat="1" applyFont="1" applyFill="1" applyBorder="1" applyAlignment="1">
      <alignment vertical="center"/>
    </xf>
    <xf numFmtId="0" fontId="104" fillId="35" borderId="19" xfId="0" applyFont="1" applyFill="1" applyBorder="1" applyAlignment="1">
      <alignment horizontal="left" vertical="center"/>
    </xf>
    <xf numFmtId="10" fontId="104" fillId="35" borderId="20" xfId="55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2" fontId="14" fillId="33" borderId="22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/>
    </xf>
    <xf numFmtId="4" fontId="103" fillId="40" borderId="9" xfId="50" applyNumberFormat="1" applyFont="1" applyFill="1" applyBorder="1" applyAlignment="1">
      <alignment horizontal="center" vertical="center" wrapText="1"/>
      <protection/>
    </xf>
    <xf numFmtId="0" fontId="59" fillId="33" borderId="21" xfId="0" applyFont="1" applyFill="1" applyBorder="1" applyAlignment="1">
      <alignment horizontal="left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14" fillId="33" borderId="22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/>
    </xf>
    <xf numFmtId="4" fontId="12" fillId="33" borderId="22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left" vertical="center"/>
    </xf>
    <xf numFmtId="4" fontId="105" fillId="33" borderId="25" xfId="0" applyNumberFormat="1" applyFont="1" applyFill="1" applyBorder="1" applyAlignment="1">
      <alignment horizontal="center" vertical="center"/>
    </xf>
    <xf numFmtId="0" fontId="104" fillId="35" borderId="20" xfId="0" applyFont="1" applyFill="1" applyBorder="1" applyAlignment="1">
      <alignment horizontal="left" vertical="center"/>
    </xf>
    <xf numFmtId="0" fontId="106" fillId="33" borderId="19" xfId="0" applyFont="1" applyFill="1" applyBorder="1" applyAlignment="1">
      <alignment horizontal="left" vertical="center"/>
    </xf>
    <xf numFmtId="10" fontId="14" fillId="33" borderId="20" xfId="55" applyNumberFormat="1" applyFont="1" applyFill="1" applyBorder="1" applyAlignment="1">
      <alignment horizontal="center" vertical="center"/>
    </xf>
    <xf numFmtId="4" fontId="6" fillId="41" borderId="9" xfId="0" applyNumberFormat="1" applyFont="1" applyFill="1" applyBorder="1" applyAlignment="1">
      <alignment vertical="center"/>
    </xf>
    <xf numFmtId="10" fontId="14" fillId="33" borderId="22" xfId="55" applyNumberFormat="1" applyFont="1" applyFill="1" applyBorder="1" applyAlignment="1">
      <alignment horizontal="center" vertical="center"/>
    </xf>
    <xf numFmtId="0" fontId="107" fillId="42" borderId="9" xfId="50" applyFont="1" applyFill="1" applyBorder="1" applyAlignment="1">
      <alignment horizontal="center" vertical="center" wrapText="1"/>
      <protection/>
    </xf>
    <xf numFmtId="178" fontId="6" fillId="39" borderId="10" xfId="5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2" fontId="6" fillId="33" borderId="9" xfId="0" applyNumberFormat="1" applyFont="1" applyFill="1" applyBorder="1" applyAlignment="1">
      <alignment vertical="center"/>
    </xf>
    <xf numFmtId="2" fontId="6" fillId="33" borderId="9" xfId="0" applyNumberFormat="1" applyFont="1" applyFill="1" applyBorder="1" applyAlignment="1">
      <alignment horizontal="right" vertical="center"/>
    </xf>
    <xf numFmtId="0" fontId="6" fillId="10" borderId="26" xfId="0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9" xfId="50" applyFont="1" applyFill="1" applyBorder="1" applyAlignment="1">
      <alignment vertical="center" wrapText="1"/>
      <protection/>
    </xf>
    <xf numFmtId="4" fontId="6" fillId="10" borderId="26" xfId="0" applyNumberFormat="1" applyFont="1" applyFill="1" applyBorder="1" applyAlignment="1">
      <alignment vertical="center"/>
    </xf>
    <xf numFmtId="4" fontId="6" fillId="33" borderId="9" xfId="0" applyNumberFormat="1" applyFont="1" applyFill="1" applyBorder="1" applyAlignment="1">
      <alignment vertical="center"/>
    </xf>
    <xf numFmtId="4" fontId="12" fillId="39" borderId="0" xfId="0" applyNumberFormat="1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6" fillId="35" borderId="10" xfId="50" applyFont="1" applyFill="1" applyBorder="1" applyAlignment="1">
      <alignment vertical="center"/>
      <protection/>
    </xf>
    <xf numFmtId="44" fontId="12" fillId="10" borderId="0" xfId="46" applyFont="1" applyFill="1" applyBorder="1" applyAlignment="1">
      <alignment vertical="center"/>
    </xf>
    <xf numFmtId="0" fontId="107" fillId="42" borderId="9" xfId="50" applyFont="1" applyFill="1" applyBorder="1" applyAlignment="1">
      <alignment vertical="center" wrapText="1"/>
      <protection/>
    </xf>
    <xf numFmtId="0" fontId="6" fillId="39" borderId="9" xfId="50" applyFont="1" applyFill="1" applyBorder="1" applyAlignment="1">
      <alignment horizontal="center" vertical="center"/>
      <protection/>
    </xf>
    <xf numFmtId="44" fontId="12" fillId="10" borderId="0" xfId="0" applyNumberFormat="1" applyFont="1" applyFill="1" applyBorder="1" applyAlignment="1">
      <alignment vertical="center"/>
    </xf>
    <xf numFmtId="0" fontId="6" fillId="33" borderId="9" xfId="50" applyFont="1" applyFill="1" applyBorder="1" applyAlignment="1">
      <alignment horizontal="center" vertical="center"/>
      <protection/>
    </xf>
    <xf numFmtId="0" fontId="6" fillId="33" borderId="11" xfId="50" applyFont="1" applyFill="1" applyBorder="1" applyAlignment="1">
      <alignment horizontal="left" vertical="center"/>
      <protection/>
    </xf>
    <xf numFmtId="0" fontId="107" fillId="33" borderId="11" xfId="50" applyFont="1" applyFill="1" applyBorder="1" applyAlignment="1">
      <alignment horizontal="center" vertical="center"/>
      <protection/>
    </xf>
    <xf numFmtId="178" fontId="6" fillId="33" borderId="9" xfId="55" applyNumberFormat="1" applyFont="1" applyFill="1" applyBorder="1" applyAlignment="1">
      <alignment vertical="center"/>
    </xf>
    <xf numFmtId="0" fontId="105" fillId="39" borderId="27" xfId="0" applyFont="1" applyFill="1" applyBorder="1" applyAlignment="1">
      <alignment horizontal="left" vertical="center"/>
    </xf>
    <xf numFmtId="4" fontId="105" fillId="39" borderId="28" xfId="0" applyNumberFormat="1" applyFont="1" applyFill="1" applyBorder="1" applyAlignment="1">
      <alignment horizontal="center" vertical="center"/>
    </xf>
    <xf numFmtId="178" fontId="6" fillId="33" borderId="9" xfId="50" applyNumberFormat="1" applyFont="1" applyFill="1" applyBorder="1" applyAlignment="1">
      <alignment horizontal="right" vertical="center"/>
      <protection/>
    </xf>
    <xf numFmtId="4" fontId="6" fillId="33" borderId="17" xfId="0" applyNumberFormat="1" applyFont="1" applyFill="1" applyBorder="1" applyAlignment="1">
      <alignment vertical="center"/>
    </xf>
    <xf numFmtId="4" fontId="12" fillId="10" borderId="0" xfId="0" applyNumberFormat="1" applyFont="1" applyFill="1" applyBorder="1" applyAlignment="1">
      <alignment vertical="center"/>
    </xf>
    <xf numFmtId="0" fontId="104" fillId="7" borderId="19" xfId="0" applyFont="1" applyFill="1" applyBorder="1" applyAlignment="1">
      <alignment horizontal="left" vertical="center"/>
    </xf>
    <xf numFmtId="0" fontId="104" fillId="7" borderId="20" xfId="0" applyFont="1" applyFill="1" applyBorder="1" applyAlignment="1">
      <alignment horizontal="left" vertical="center"/>
    </xf>
    <xf numFmtId="0" fontId="107" fillId="43" borderId="29" xfId="50" applyFont="1" applyFill="1" applyBorder="1" applyAlignment="1">
      <alignment horizontal="center" vertical="center" wrapText="1"/>
      <protection/>
    </xf>
    <xf numFmtId="4" fontId="108" fillId="43" borderId="29" xfId="0" applyNumberFormat="1" applyFont="1" applyFill="1" applyBorder="1" applyAlignment="1">
      <alignment vertical="center"/>
    </xf>
    <xf numFmtId="0" fontId="109" fillId="39" borderId="21" xfId="0" applyFont="1" applyFill="1" applyBorder="1" applyAlignment="1">
      <alignment vertical="center"/>
    </xf>
    <xf numFmtId="0" fontId="110" fillId="39" borderId="22" xfId="0" applyFont="1" applyFill="1" applyBorder="1" applyAlignment="1">
      <alignment vertical="center"/>
    </xf>
    <xf numFmtId="4" fontId="108" fillId="43" borderId="29" xfId="50" applyNumberFormat="1" applyFont="1" applyFill="1" applyBorder="1" applyAlignment="1">
      <alignment vertical="center" wrapText="1"/>
      <protection/>
    </xf>
    <xf numFmtId="4" fontId="109" fillId="39" borderId="24" xfId="48" applyNumberFormat="1" applyFont="1" applyFill="1" applyBorder="1" applyAlignment="1">
      <alignment vertical="center"/>
    </xf>
    <xf numFmtId="4" fontId="110" fillId="39" borderId="25" xfId="48" applyNumberFormat="1" applyFont="1" applyFill="1" applyBorder="1" applyAlignment="1">
      <alignment vertical="center"/>
    </xf>
    <xf numFmtId="0" fontId="108" fillId="43" borderId="29" xfId="50" applyFont="1" applyFill="1" applyBorder="1" applyAlignment="1">
      <alignment horizontal="center" vertical="center" wrapText="1"/>
      <protection/>
    </xf>
    <xf numFmtId="0" fontId="104" fillId="33" borderId="0" xfId="0" applyFont="1" applyFill="1" applyBorder="1" applyAlignment="1">
      <alignment vertical="center"/>
    </xf>
    <xf numFmtId="0" fontId="8" fillId="35" borderId="30" xfId="50" applyFont="1" applyFill="1" applyBorder="1" applyAlignment="1">
      <alignment vertical="center"/>
      <protection/>
    </xf>
    <xf numFmtId="4" fontId="6" fillId="44" borderId="18" xfId="0" applyNumberFormat="1" applyFont="1" applyFill="1" applyBorder="1" applyAlignment="1">
      <alignment horizontal="center" vertical="center"/>
    </xf>
    <xf numFmtId="0" fontId="8" fillId="0" borderId="9" xfId="50" applyFont="1" applyFill="1" applyBorder="1" applyAlignment="1">
      <alignment horizontal="center" vertical="center" wrapText="1"/>
      <protection/>
    </xf>
    <xf numFmtId="10" fontId="6" fillId="0" borderId="9" xfId="55" applyNumberFormat="1" applyFont="1" applyFill="1" applyBorder="1" applyAlignment="1">
      <alignment vertical="center"/>
    </xf>
    <xf numFmtId="0" fontId="12" fillId="45" borderId="0" xfId="0" applyFont="1" applyFill="1" applyBorder="1" applyAlignment="1">
      <alignment vertical="center"/>
    </xf>
    <xf numFmtId="10" fontId="6" fillId="0" borderId="9" xfId="55" applyNumberFormat="1" applyFont="1" applyFill="1" applyBorder="1" applyAlignment="1">
      <alignment horizontal="right" vertical="center"/>
    </xf>
    <xf numFmtId="44" fontId="17" fillId="0" borderId="9" xfId="48" applyFont="1" applyFill="1" applyBorder="1" applyAlignment="1">
      <alignment vertical="center"/>
    </xf>
    <xf numFmtId="3" fontId="17" fillId="0" borderId="9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78" fontId="6" fillId="8" borderId="9" xfId="55" applyNumberFormat="1" applyFont="1" applyFill="1" applyBorder="1" applyAlignment="1">
      <alignment vertical="center"/>
    </xf>
    <xf numFmtId="4" fontId="6" fillId="46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4" fontId="17" fillId="0" borderId="9" xfId="0" applyNumberFormat="1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04" fillId="39" borderId="9" xfId="0" applyFont="1" applyFill="1" applyBorder="1" applyAlignment="1">
      <alignment vertical="center"/>
    </xf>
    <xf numFmtId="4" fontId="104" fillId="39" borderId="9" xfId="0" applyNumberFormat="1" applyFont="1" applyFill="1" applyBorder="1" applyAlignment="1">
      <alignment horizontal="center" vertical="center"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178" fontId="6" fillId="0" borderId="9" xfId="55" applyNumberFormat="1" applyFont="1" applyFill="1" applyBorder="1" applyAlignment="1">
      <alignment horizontal="center" vertical="center"/>
    </xf>
    <xf numFmtId="4" fontId="6" fillId="33" borderId="9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vertical="center"/>
    </xf>
    <xf numFmtId="178" fontId="6" fillId="0" borderId="9" xfId="55" applyNumberFormat="1" applyFont="1" applyFill="1" applyBorder="1" applyAlignment="1">
      <alignment horizontal="justify" vertical="center"/>
    </xf>
    <xf numFmtId="178" fontId="6" fillId="0" borderId="9" xfId="55" applyNumberFormat="1" applyFont="1" applyFill="1" applyBorder="1" applyAlignment="1">
      <alignment vertical="center"/>
    </xf>
    <xf numFmtId="0" fontId="111" fillId="0" borderId="0" xfId="0" applyFont="1" applyAlignment="1">
      <alignment/>
    </xf>
    <xf numFmtId="0" fontId="107" fillId="33" borderId="0" xfId="0" applyFont="1" applyFill="1" applyBorder="1" applyAlignment="1">
      <alignment vertical="center"/>
    </xf>
    <xf numFmtId="4" fontId="79" fillId="33" borderId="0" xfId="0" applyNumberFormat="1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0" fontId="112" fillId="33" borderId="0" xfId="0" applyFont="1" applyFill="1" applyAlignment="1">
      <alignment/>
    </xf>
    <xf numFmtId="180" fontId="17" fillId="12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4" fontId="17" fillId="12" borderId="0" xfId="0" applyNumberFormat="1" applyFont="1" applyFill="1" applyBorder="1" applyAlignment="1">
      <alignment vertical="center"/>
    </xf>
    <xf numFmtId="178" fontId="6" fillId="33" borderId="0" xfId="55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3" fontId="6" fillId="33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8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182" fontId="8" fillId="33" borderId="0" xfId="0" applyNumberFormat="1" applyFont="1" applyFill="1" applyBorder="1" applyAlignment="1">
      <alignment vertical="center"/>
    </xf>
    <xf numFmtId="9" fontId="8" fillId="33" borderId="0" xfId="0" applyNumberFormat="1" applyFont="1" applyFill="1" applyBorder="1" applyAlignment="1">
      <alignment vertical="center"/>
    </xf>
    <xf numFmtId="10" fontId="8" fillId="33" borderId="0" xfId="55" applyNumberFormat="1" applyFont="1" applyFill="1" applyBorder="1" applyAlignment="1">
      <alignment vertical="center"/>
    </xf>
    <xf numFmtId="9" fontId="6" fillId="33" borderId="0" xfId="0" applyNumberFormat="1" applyFont="1" applyFill="1" applyBorder="1" applyAlignment="1">
      <alignment vertical="center"/>
    </xf>
    <xf numFmtId="0" fontId="6" fillId="47" borderId="9" xfId="50" applyFont="1" applyFill="1" applyBorder="1" applyAlignment="1">
      <alignment horizontal="center" vertical="center" wrapText="1"/>
      <protection/>
    </xf>
    <xf numFmtId="4" fontId="6" fillId="47" borderId="9" xfId="50" applyNumberFormat="1" applyFont="1" applyFill="1" applyBorder="1" applyAlignment="1">
      <alignment horizontal="center" vertical="center" wrapText="1"/>
      <protection/>
    </xf>
    <xf numFmtId="0" fontId="103" fillId="47" borderId="9" xfId="50" applyFont="1" applyFill="1" applyBorder="1" applyAlignment="1">
      <alignment horizontal="center" vertical="center" wrapText="1"/>
      <protection/>
    </xf>
    <xf numFmtId="0" fontId="6" fillId="47" borderId="11" xfId="50" applyFont="1" applyFill="1" applyBorder="1" applyAlignment="1">
      <alignment horizontal="left" vertical="center" wrapText="1"/>
      <protection/>
    </xf>
    <xf numFmtId="0" fontId="6" fillId="47" borderId="11" xfId="50" applyFont="1" applyFill="1" applyBorder="1" applyAlignment="1">
      <alignment horizontal="right" vertical="center" wrapText="1"/>
      <protection/>
    </xf>
    <xf numFmtId="0" fontId="103" fillId="47" borderId="13" xfId="50" applyFont="1" applyFill="1" applyBorder="1" applyAlignment="1">
      <alignment horizontal="right" vertical="center" wrapText="1"/>
      <protection/>
    </xf>
    <xf numFmtId="4" fontId="12" fillId="47" borderId="9" xfId="0" applyNumberFormat="1" applyFont="1" applyFill="1" applyBorder="1" applyAlignment="1">
      <alignment vertical="center"/>
    </xf>
    <xf numFmtId="0" fontId="103" fillId="5" borderId="10" xfId="50" applyFont="1" applyFill="1" applyBorder="1" applyAlignment="1">
      <alignment horizontal="right" vertical="center" wrapText="1"/>
      <protection/>
    </xf>
    <xf numFmtId="0" fontId="6" fillId="5" borderId="11" xfId="50" applyFont="1" applyFill="1" applyBorder="1" applyAlignment="1">
      <alignment horizontal="right" vertical="center" wrapText="1"/>
      <protection/>
    </xf>
    <xf numFmtId="0" fontId="6" fillId="5" borderId="13" xfId="50" applyFont="1" applyFill="1" applyBorder="1" applyAlignment="1">
      <alignment horizontal="right" vertical="center" wrapText="1"/>
      <protection/>
    </xf>
    <xf numFmtId="4" fontId="12" fillId="5" borderId="9" xfId="0" applyNumberFormat="1" applyFont="1" applyFill="1" applyBorder="1" applyAlignment="1">
      <alignment vertical="center"/>
    </xf>
    <xf numFmtId="4" fontId="6" fillId="40" borderId="9" xfId="50" applyNumberFormat="1" applyFont="1" applyFill="1" applyBorder="1" applyAlignment="1">
      <alignment vertical="center" wrapText="1"/>
      <protection/>
    </xf>
    <xf numFmtId="0" fontId="66" fillId="0" borderId="9" xfId="50" applyFont="1" applyFill="1" applyBorder="1" applyAlignment="1">
      <alignment horizontal="center" vertical="center" wrapText="1"/>
      <protection/>
    </xf>
    <xf numFmtId="0" fontId="12" fillId="10" borderId="26" xfId="0" applyFont="1" applyFill="1" applyBorder="1" applyAlignment="1">
      <alignment vertical="center"/>
    </xf>
    <xf numFmtId="0" fontId="66" fillId="39" borderId="9" xfId="50" applyFont="1" applyFill="1" applyBorder="1" applyAlignment="1">
      <alignment horizontal="center" vertical="center" wrapText="1"/>
      <protection/>
    </xf>
    <xf numFmtId="4" fontId="12" fillId="39" borderId="26" xfId="0" applyNumberFormat="1" applyFont="1" applyFill="1" applyBorder="1" applyAlignment="1">
      <alignment vertical="center"/>
    </xf>
    <xf numFmtId="181" fontId="6" fillId="33" borderId="0" xfId="55" applyNumberFormat="1" applyFont="1" applyFill="1" applyBorder="1" applyAlignment="1">
      <alignment vertical="center"/>
    </xf>
    <xf numFmtId="4" fontId="6" fillId="46" borderId="17" xfId="0" applyNumberFormat="1" applyFont="1" applyFill="1" applyBorder="1" applyAlignment="1">
      <alignment vertical="center"/>
    </xf>
    <xf numFmtId="4" fontId="107" fillId="43" borderId="29" xfId="50" applyNumberFormat="1" applyFont="1" applyFill="1" applyBorder="1" applyAlignment="1">
      <alignment vertical="center" wrapText="1"/>
      <protection/>
    </xf>
    <xf numFmtId="0" fontId="108" fillId="43" borderId="29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vertical="center"/>
    </xf>
    <xf numFmtId="0" fontId="113" fillId="40" borderId="10" xfId="50" applyFont="1" applyFill="1" applyBorder="1" applyAlignment="1">
      <alignment vertical="center"/>
      <protection/>
    </xf>
    <xf numFmtId="0" fontId="113" fillId="40" borderId="11" xfId="50" applyFont="1" applyFill="1" applyBorder="1" applyAlignment="1">
      <alignment vertical="center"/>
      <protection/>
    </xf>
    <xf numFmtId="0" fontId="8" fillId="33" borderId="9" xfId="50" applyFont="1" applyFill="1" applyBorder="1" applyAlignment="1">
      <alignment horizontal="center" vertical="center" wrapText="1"/>
      <protection/>
    </xf>
    <xf numFmtId="178" fontId="107" fillId="46" borderId="9" xfId="50" applyNumberFormat="1" applyFont="1" applyFill="1" applyBorder="1" applyAlignment="1">
      <alignment vertical="center" wrapText="1"/>
      <protection/>
    </xf>
    <xf numFmtId="0" fontId="107" fillId="42" borderId="9" xfId="50" applyFont="1" applyFill="1" applyBorder="1" applyAlignment="1">
      <alignment horizontal="right" vertical="center" wrapText="1"/>
      <protection/>
    </xf>
    <xf numFmtId="0" fontId="6" fillId="40" borderId="10" xfId="50" applyFont="1" applyFill="1" applyBorder="1" applyAlignment="1">
      <alignment vertical="center"/>
      <protection/>
    </xf>
    <xf numFmtId="0" fontId="6" fillId="40" borderId="11" xfId="50" applyFont="1" applyFill="1" applyBorder="1" applyAlignment="1">
      <alignment vertical="center"/>
      <protection/>
    </xf>
    <xf numFmtId="0" fontId="8" fillId="39" borderId="9" xfId="50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>
      <alignment horizontal="right" vertical="center"/>
    </xf>
    <xf numFmtId="4" fontId="6" fillId="47" borderId="9" xfId="0" applyNumberFormat="1" applyFont="1" applyFill="1" applyBorder="1" applyAlignment="1">
      <alignment vertical="center"/>
    </xf>
    <xf numFmtId="4" fontId="6" fillId="5" borderId="9" xfId="0" applyNumberFormat="1" applyFont="1" applyFill="1" applyBorder="1" applyAlignment="1">
      <alignment vertical="center"/>
    </xf>
    <xf numFmtId="0" fontId="6" fillId="0" borderId="9" xfId="50" applyFont="1" applyFill="1" applyBorder="1" applyAlignment="1">
      <alignment vertical="center" wrapText="1"/>
      <protection/>
    </xf>
    <xf numFmtId="0" fontId="8" fillId="0" borderId="18" xfId="50" applyFont="1" applyFill="1" applyBorder="1" applyAlignment="1">
      <alignment vertical="center" wrapText="1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107" fillId="12" borderId="17" xfId="50" applyFont="1" applyFill="1" applyBorder="1" applyAlignment="1">
      <alignment vertical="center" wrapText="1"/>
      <protection/>
    </xf>
    <xf numFmtId="0" fontId="6" fillId="12" borderId="10" xfId="50" applyFont="1" applyFill="1" applyBorder="1" applyAlignment="1">
      <alignment vertical="center" wrapText="1"/>
      <protection/>
    </xf>
    <xf numFmtId="4" fontId="6" fillId="12" borderId="13" xfId="0" applyNumberFormat="1" applyFont="1" applyFill="1" applyBorder="1" applyAlignment="1">
      <alignment vertical="center"/>
    </xf>
    <xf numFmtId="0" fontId="6" fillId="0" borderId="17" xfId="50" applyFont="1" applyFill="1" applyBorder="1" applyAlignment="1">
      <alignment vertical="center" wrapText="1"/>
      <protection/>
    </xf>
    <xf numFmtId="182" fontId="6" fillId="19" borderId="23" xfId="0" applyNumberFormat="1" applyFont="1" applyFill="1" applyBorder="1" applyAlignment="1">
      <alignment vertical="center"/>
    </xf>
    <xf numFmtId="181" fontId="6" fillId="19" borderId="23" xfId="0" applyNumberFormat="1" applyFont="1" applyFill="1" applyBorder="1" applyAlignment="1">
      <alignment vertical="center"/>
    </xf>
    <xf numFmtId="4" fontId="6" fillId="19" borderId="13" xfId="46" applyNumberFormat="1" applyFont="1" applyFill="1" applyBorder="1" applyAlignment="1">
      <alignment horizontal="right" vertical="center"/>
    </xf>
    <xf numFmtId="0" fontId="6" fillId="0" borderId="31" xfId="50" applyFont="1" applyFill="1" applyBorder="1" applyAlignment="1">
      <alignment vertical="center" wrapText="1"/>
      <protection/>
    </xf>
    <xf numFmtId="0" fontId="6" fillId="0" borderId="12" xfId="50" applyFont="1" applyFill="1" applyBorder="1" applyAlignment="1">
      <alignment horizontal="left" vertical="center" wrapText="1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6" fillId="0" borderId="31" xfId="50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justify" vertical="center"/>
    </xf>
    <xf numFmtId="0" fontId="6" fillId="0" borderId="10" xfId="50" applyFont="1" applyFill="1" applyBorder="1" applyAlignment="1">
      <alignment vertical="center"/>
      <protection/>
    </xf>
    <xf numFmtId="0" fontId="8" fillId="0" borderId="11" xfId="50" applyFont="1" applyFill="1" applyBorder="1" applyAlignment="1">
      <alignment vertical="center"/>
      <protection/>
    </xf>
    <xf numFmtId="9" fontId="6" fillId="33" borderId="0" xfId="55" applyFont="1" applyFill="1" applyBorder="1" applyAlignment="1">
      <alignment vertical="center"/>
    </xf>
    <xf numFmtId="1" fontId="6" fillId="33" borderId="0" xfId="55" applyNumberFormat="1" applyFont="1" applyFill="1" applyBorder="1" applyAlignment="1">
      <alignment vertical="center"/>
    </xf>
    <xf numFmtId="0" fontId="19" fillId="12" borderId="0" xfId="44" applyFill="1" applyBorder="1" applyAlignment="1" applyProtection="1">
      <alignment vertical="center"/>
      <protection/>
    </xf>
    <xf numFmtId="185" fontId="6" fillId="33" borderId="0" xfId="0" applyNumberFormat="1" applyFont="1" applyFill="1" applyBorder="1" applyAlignment="1">
      <alignment vertical="center"/>
    </xf>
    <xf numFmtId="10" fontId="6" fillId="33" borderId="0" xfId="55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181" fontId="103" fillId="33" borderId="0" xfId="0" applyNumberFormat="1" applyFont="1" applyFill="1" applyBorder="1" applyAlignment="1">
      <alignment vertical="center"/>
    </xf>
    <xf numFmtId="10" fontId="6" fillId="33" borderId="0" xfId="0" applyNumberFormat="1" applyFont="1" applyFill="1" applyBorder="1" applyAlignment="1">
      <alignment vertical="center"/>
    </xf>
    <xf numFmtId="178" fontId="6" fillId="0" borderId="17" xfId="55" applyNumberFormat="1" applyFont="1" applyFill="1" applyBorder="1" applyAlignment="1">
      <alignment vertical="center"/>
    </xf>
    <xf numFmtId="0" fontId="8" fillId="0" borderId="12" xfId="50" applyFont="1" applyFill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justify" vertical="center"/>
    </xf>
    <xf numFmtId="4" fontId="6" fillId="0" borderId="17" xfId="0" applyNumberFormat="1" applyFont="1" applyFill="1" applyBorder="1" applyAlignment="1">
      <alignment vertical="center"/>
    </xf>
    <xf numFmtId="0" fontId="6" fillId="0" borderId="18" xfId="50" applyFont="1" applyFill="1" applyBorder="1" applyAlignment="1">
      <alignment vertical="center" wrapText="1"/>
      <protection/>
    </xf>
    <xf numFmtId="0" fontId="6" fillId="48" borderId="9" xfId="0" applyFont="1" applyFill="1" applyBorder="1" applyAlignment="1">
      <alignment vertical="center"/>
    </xf>
    <xf numFmtId="178" fontId="6" fillId="48" borderId="9" xfId="0" applyNumberFormat="1" applyFont="1" applyFill="1" applyBorder="1" applyAlignment="1">
      <alignment vertical="center"/>
    </xf>
    <xf numFmtId="4" fontId="6" fillId="48" borderId="9" xfId="0" applyNumberFormat="1" applyFont="1" applyFill="1" applyBorder="1" applyAlignment="1">
      <alignment vertical="center"/>
    </xf>
    <xf numFmtId="4" fontId="6" fillId="46" borderId="18" xfId="0" applyNumberFormat="1" applyFont="1" applyFill="1" applyBorder="1" applyAlignment="1">
      <alignment vertical="center"/>
    </xf>
    <xf numFmtId="4" fontId="6" fillId="46" borderId="9" xfId="50" applyNumberFormat="1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6" fillId="0" borderId="13" xfId="50" applyFont="1" applyFill="1" applyBorder="1" applyAlignment="1">
      <alignment vertical="center" wrapText="1"/>
      <protection/>
    </xf>
    <xf numFmtId="178" fontId="6" fillId="46" borderId="9" xfId="55" applyNumberFormat="1" applyFont="1" applyFill="1" applyBorder="1" applyAlignment="1">
      <alignment vertical="center"/>
    </xf>
    <xf numFmtId="0" fontId="6" fillId="0" borderId="17" xfId="50" applyFont="1" applyFill="1" applyBorder="1" applyAlignment="1">
      <alignment horizontal="center" vertical="center" wrapText="1"/>
      <protection/>
    </xf>
    <xf numFmtId="4" fontId="17" fillId="19" borderId="32" xfId="0" applyNumberFormat="1" applyFont="1" applyFill="1" applyBorder="1" applyAlignment="1">
      <alignment vertical="center"/>
    </xf>
    <xf numFmtId="43" fontId="15" fillId="39" borderId="0" xfId="67" applyFont="1" applyFill="1" applyBorder="1" applyAlignment="1">
      <alignment vertical="center"/>
    </xf>
    <xf numFmtId="0" fontId="8" fillId="33" borderId="0" xfId="0" applyFont="1" applyFill="1" applyBorder="1" applyAlignment="1">
      <alignment horizontal="justify" vertical="center"/>
    </xf>
    <xf numFmtId="44" fontId="6" fillId="33" borderId="0" xfId="46" applyFont="1" applyFill="1" applyBorder="1" applyAlignment="1">
      <alignment vertical="center"/>
    </xf>
    <xf numFmtId="44" fontId="6" fillId="33" borderId="0" xfId="0" applyNumberFormat="1" applyFont="1" applyFill="1" applyBorder="1" applyAlignment="1">
      <alignment vertical="center"/>
    </xf>
    <xf numFmtId="44" fontId="103" fillId="33" borderId="0" xfId="0" applyNumberFormat="1" applyFont="1" applyFill="1" applyBorder="1" applyAlignment="1">
      <alignment vertical="center"/>
    </xf>
    <xf numFmtId="9" fontId="103" fillId="33" borderId="0" xfId="55" applyFont="1" applyFill="1" applyBorder="1" applyAlignment="1">
      <alignment vertical="center"/>
    </xf>
    <xf numFmtId="178" fontId="6" fillId="46" borderId="9" xfId="50" applyNumberFormat="1" applyFont="1" applyFill="1" applyBorder="1" applyAlignment="1">
      <alignment vertical="center" wrapText="1"/>
      <protection/>
    </xf>
    <xf numFmtId="178" fontId="6" fillId="0" borderId="9" xfId="55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186" fontId="5" fillId="33" borderId="17" xfId="0" applyNumberFormat="1" applyFont="1" applyFill="1" applyBorder="1" applyAlignment="1">
      <alignment horizontal="center" vertical="center" wrapText="1"/>
    </xf>
    <xf numFmtId="187" fontId="5" fillId="33" borderId="17" xfId="46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left" vertical="center" wrapText="1"/>
    </xf>
    <xf numFmtId="188" fontId="22" fillId="33" borderId="9" xfId="0" applyNumberFormat="1" applyFont="1" applyFill="1" applyBorder="1" applyAlignment="1">
      <alignment horizontal="center" vertical="center" wrapText="1"/>
    </xf>
    <xf numFmtId="188" fontId="5" fillId="33" borderId="9" xfId="46" applyNumberFormat="1" applyFont="1" applyFill="1" applyBorder="1" applyAlignment="1">
      <alignment horizontal="center" vertical="center" wrapText="1"/>
    </xf>
    <xf numFmtId="3" fontId="22" fillId="33" borderId="9" xfId="0" applyNumberFormat="1" applyFont="1" applyFill="1" applyBorder="1" applyAlignment="1">
      <alignment horizontal="center" vertical="center" wrapText="1"/>
    </xf>
    <xf numFmtId="187" fontId="5" fillId="49" borderId="18" xfId="46" applyNumberFormat="1" applyFont="1" applyFill="1" applyBorder="1" applyAlignment="1">
      <alignment horizontal="center" vertical="center"/>
    </xf>
    <xf numFmtId="0" fontId="114" fillId="50" borderId="10" xfId="50" applyFont="1" applyFill="1" applyBorder="1" applyAlignment="1">
      <alignment horizontal="center" vertical="center"/>
      <protection/>
    </xf>
    <xf numFmtId="0" fontId="114" fillId="50" borderId="11" xfId="50" applyFont="1" applyFill="1" applyBorder="1" applyAlignment="1">
      <alignment horizontal="center" vertical="center"/>
      <protection/>
    </xf>
    <xf numFmtId="0" fontId="114" fillId="50" borderId="13" xfId="50" applyFont="1" applyFill="1" applyBorder="1" applyAlignment="1">
      <alignment horizontal="center" vertical="center"/>
      <protection/>
    </xf>
    <xf numFmtId="0" fontId="5" fillId="49" borderId="10" xfId="0" applyFont="1" applyFill="1" applyBorder="1" applyAlignment="1">
      <alignment horizontal="right" vertical="center"/>
    </xf>
    <xf numFmtId="0" fontId="5" fillId="49" borderId="11" xfId="0" applyFont="1" applyFill="1" applyBorder="1" applyAlignment="1">
      <alignment horizontal="right" vertical="center"/>
    </xf>
    <xf numFmtId="0" fontId="5" fillId="49" borderId="13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" fillId="0" borderId="10" xfId="51" applyFont="1" applyFill="1" applyBorder="1" applyAlignment="1">
      <alignment horizontal="right" vertical="center" wrapText="1"/>
      <protection/>
    </xf>
    <xf numFmtId="0" fontId="6" fillId="0" borderId="11" xfId="51" applyFont="1" applyFill="1" applyBorder="1" applyAlignment="1">
      <alignment horizontal="right" vertical="center" wrapText="1"/>
      <protection/>
    </xf>
    <xf numFmtId="0" fontId="6" fillId="0" borderId="13" xfId="51" applyFont="1" applyFill="1" applyBorder="1" applyAlignment="1">
      <alignment horizontal="right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17" fontId="8" fillId="33" borderId="10" xfId="51" applyNumberFormat="1" applyFont="1" applyFill="1" applyBorder="1" applyAlignment="1">
      <alignment horizontal="center" vertical="center" wrapText="1"/>
      <protection/>
    </xf>
    <xf numFmtId="17" fontId="8" fillId="33" borderId="13" xfId="51" applyNumberFormat="1" applyFont="1" applyFill="1" applyBorder="1" applyAlignment="1">
      <alignment horizontal="center" vertical="center" wrapText="1"/>
      <protection/>
    </xf>
    <xf numFmtId="0" fontId="107" fillId="51" borderId="10" xfId="51" applyFont="1" applyFill="1" applyBorder="1" applyAlignment="1">
      <alignment horizontal="center" vertical="center"/>
      <protection/>
    </xf>
    <xf numFmtId="0" fontId="107" fillId="51" borderId="11" xfId="51" applyFont="1" applyFill="1" applyBorder="1" applyAlignment="1">
      <alignment horizontal="center" vertical="center"/>
      <protection/>
    </xf>
    <xf numFmtId="0" fontId="107" fillId="51" borderId="13" xfId="51" applyFont="1" applyFill="1" applyBorder="1" applyAlignment="1">
      <alignment horizontal="center" vertical="center"/>
      <protection/>
    </xf>
    <xf numFmtId="17" fontId="8" fillId="33" borderId="10" xfId="0" applyNumberFormat="1" applyFont="1" applyFill="1" applyBorder="1" applyAlignment="1">
      <alignment horizontal="center" vertical="center"/>
    </xf>
    <xf numFmtId="17" fontId="8" fillId="33" borderId="11" xfId="0" applyNumberFormat="1" applyFont="1" applyFill="1" applyBorder="1" applyAlignment="1">
      <alignment horizontal="center" vertical="center"/>
    </xf>
    <xf numFmtId="17" fontId="8" fillId="33" borderId="13" xfId="0" applyNumberFormat="1" applyFont="1" applyFill="1" applyBorder="1" applyAlignment="1">
      <alignment horizontal="center" vertical="center"/>
    </xf>
    <xf numFmtId="0" fontId="8" fillId="33" borderId="11" xfId="51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0" xfId="52" applyFont="1" applyFill="1" applyBorder="1" applyAlignment="1">
      <alignment horizontal="center" vertical="center" wrapText="1"/>
      <protection/>
    </xf>
    <xf numFmtId="0" fontId="73" fillId="0" borderId="13" xfId="52" applyFont="1" applyFill="1" applyBorder="1" applyAlignment="1">
      <alignment horizontal="center" vertical="center" wrapText="1"/>
      <protection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5" fillId="51" borderId="12" xfId="51" applyFont="1" applyFill="1" applyBorder="1" applyAlignment="1">
      <alignment horizontal="center" vertical="center"/>
      <protection/>
    </xf>
    <xf numFmtId="0" fontId="115" fillId="51" borderId="16" xfId="51" applyFont="1" applyFill="1" applyBorder="1" applyAlignment="1">
      <alignment horizontal="center" vertical="center"/>
      <protection/>
    </xf>
    <xf numFmtId="0" fontId="115" fillId="51" borderId="36" xfId="51" applyFont="1" applyFill="1" applyBorder="1" applyAlignment="1">
      <alignment horizontal="center" vertical="center"/>
      <protection/>
    </xf>
    <xf numFmtId="0" fontId="107" fillId="51" borderId="30" xfId="51" applyFont="1" applyFill="1" applyBorder="1" applyAlignment="1">
      <alignment horizontal="center" vertical="center"/>
      <protection/>
    </xf>
    <xf numFmtId="0" fontId="107" fillId="51" borderId="14" xfId="51" applyFont="1" applyFill="1" applyBorder="1" applyAlignment="1">
      <alignment horizontal="center" vertical="center"/>
      <protection/>
    </xf>
    <xf numFmtId="0" fontId="107" fillId="51" borderId="15" xfId="51" applyFont="1" applyFill="1" applyBorder="1" applyAlignment="1">
      <alignment horizontal="center" vertical="center"/>
      <protection/>
    </xf>
    <xf numFmtId="0" fontId="103" fillId="40" borderId="10" xfId="50" applyFont="1" applyFill="1" applyBorder="1" applyAlignment="1">
      <alignment horizontal="center" vertical="center" wrapText="1"/>
      <protection/>
    </xf>
    <xf numFmtId="0" fontId="103" fillId="40" borderId="11" xfId="50" applyFont="1" applyFill="1" applyBorder="1" applyAlignment="1">
      <alignment horizontal="center" vertical="center" wrapText="1"/>
      <protection/>
    </xf>
    <xf numFmtId="0" fontId="103" fillId="40" borderId="13" xfId="50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>
      <alignment horizontal="left" vertical="center" wrapText="1"/>
      <protection/>
    </xf>
    <xf numFmtId="0" fontId="8" fillId="33" borderId="9" xfId="52" applyFont="1" applyFill="1" applyBorder="1" applyAlignment="1">
      <alignment horizontal="center" vertical="center" wrapText="1"/>
      <protection/>
    </xf>
    <xf numFmtId="4" fontId="8" fillId="33" borderId="9" xfId="52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/>
    </xf>
    <xf numFmtId="15" fontId="8" fillId="33" borderId="9" xfId="0" applyNumberFormat="1" applyFont="1" applyFill="1" applyBorder="1" applyAlignment="1">
      <alignment horizontal="center" vertical="center"/>
    </xf>
    <xf numFmtId="0" fontId="107" fillId="41" borderId="10" xfId="50" applyFont="1" applyFill="1" applyBorder="1" applyAlignment="1">
      <alignment horizontal="center" vertical="center"/>
      <protection/>
    </xf>
    <xf numFmtId="0" fontId="107" fillId="41" borderId="11" xfId="50" applyFont="1" applyFill="1" applyBorder="1" applyAlignment="1">
      <alignment horizontal="center" vertical="center"/>
      <protection/>
    </xf>
    <xf numFmtId="0" fontId="107" fillId="41" borderId="13" xfId="50" applyFont="1" applyFill="1" applyBorder="1" applyAlignment="1">
      <alignment horizontal="center" vertical="center"/>
      <protection/>
    </xf>
    <xf numFmtId="0" fontId="6" fillId="40" borderId="10" xfId="50" applyFont="1" applyFill="1" applyBorder="1" applyAlignment="1">
      <alignment horizontal="center" vertical="center" wrapText="1"/>
      <protection/>
    </xf>
    <xf numFmtId="0" fontId="6" fillId="40" borderId="13" xfId="5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178" fontId="6" fillId="0" borderId="10" xfId="55" applyNumberFormat="1" applyFont="1" applyFill="1" applyBorder="1" applyAlignment="1">
      <alignment horizontal="justify" vertical="center"/>
    </xf>
    <xf numFmtId="178" fontId="6" fillId="0" borderId="13" xfId="55" applyNumberFormat="1" applyFont="1" applyFill="1" applyBorder="1" applyAlignment="1">
      <alignment horizontal="justify" vertical="center"/>
    </xf>
    <xf numFmtId="178" fontId="6" fillId="0" borderId="10" xfId="55" applyNumberFormat="1" applyFont="1" applyFill="1" applyBorder="1" applyAlignment="1" quotePrefix="1">
      <alignment horizontal="justify" vertical="center"/>
    </xf>
    <xf numFmtId="178" fontId="6" fillId="37" borderId="10" xfId="55" applyNumberFormat="1" applyFont="1" applyFill="1" applyBorder="1" applyAlignment="1">
      <alignment horizontal="right" vertical="center"/>
    </xf>
    <xf numFmtId="178" fontId="6" fillId="37" borderId="11" xfId="55" applyNumberFormat="1" applyFont="1" applyFill="1" applyBorder="1" applyAlignment="1">
      <alignment horizontal="right" vertical="center"/>
    </xf>
    <xf numFmtId="178" fontId="6" fillId="37" borderId="13" xfId="55" applyNumberFormat="1" applyFont="1" applyFill="1" applyBorder="1" applyAlignment="1">
      <alignment horizontal="right" vertical="center"/>
    </xf>
    <xf numFmtId="0" fontId="103" fillId="46" borderId="10" xfId="50" applyFont="1" applyFill="1" applyBorder="1" applyAlignment="1">
      <alignment horizontal="right" vertical="center" wrapText="1"/>
      <protection/>
    </xf>
    <xf numFmtId="0" fontId="103" fillId="46" borderId="11" xfId="50" applyFont="1" applyFill="1" applyBorder="1" applyAlignment="1">
      <alignment horizontal="right" vertical="center" wrapText="1"/>
      <protection/>
    </xf>
    <xf numFmtId="0" fontId="103" fillId="46" borderId="13" xfId="50" applyFont="1" applyFill="1" applyBorder="1" applyAlignment="1">
      <alignment horizontal="right" vertical="center" wrapText="1"/>
      <protection/>
    </xf>
    <xf numFmtId="0" fontId="6" fillId="35" borderId="11" xfId="50" applyFont="1" applyFill="1" applyBorder="1" applyAlignment="1">
      <alignment horizontal="left" vertical="center"/>
      <protection/>
    </xf>
    <xf numFmtId="0" fontId="6" fillId="35" borderId="13" xfId="50" applyFont="1" applyFill="1" applyBorder="1" applyAlignment="1">
      <alignment horizontal="left" vertical="center"/>
      <protection/>
    </xf>
    <xf numFmtId="0" fontId="6" fillId="47" borderId="10" xfId="50" applyFont="1" applyFill="1" applyBorder="1" applyAlignment="1">
      <alignment horizontal="right" vertical="center"/>
      <protection/>
    </xf>
    <xf numFmtId="0" fontId="6" fillId="47" borderId="11" xfId="50" applyFont="1" applyFill="1" applyBorder="1" applyAlignment="1">
      <alignment horizontal="right" vertical="center"/>
      <protection/>
    </xf>
    <xf numFmtId="0" fontId="6" fillId="47" borderId="13" xfId="50" applyFont="1" applyFill="1" applyBorder="1" applyAlignment="1">
      <alignment horizontal="right" vertical="center"/>
      <protection/>
    </xf>
    <xf numFmtId="0" fontId="103" fillId="46" borderId="37" xfId="50" applyFont="1" applyFill="1" applyBorder="1" applyAlignment="1">
      <alignment horizontal="right" vertical="center" wrapText="1"/>
      <protection/>
    </xf>
    <xf numFmtId="0" fontId="103" fillId="46" borderId="38" xfId="50" applyFont="1" applyFill="1" applyBorder="1" applyAlignment="1">
      <alignment horizontal="right" vertical="center" wrapText="1"/>
      <protection/>
    </xf>
    <xf numFmtId="0" fontId="103" fillId="46" borderId="39" xfId="50" applyFont="1" applyFill="1" applyBorder="1" applyAlignment="1">
      <alignment horizontal="right" vertical="center" wrapText="1"/>
      <protection/>
    </xf>
    <xf numFmtId="0" fontId="6" fillId="35" borderId="14" xfId="50" applyFont="1" applyFill="1" applyBorder="1" applyAlignment="1">
      <alignment horizontal="justify" vertical="center"/>
      <protection/>
    </xf>
    <xf numFmtId="0" fontId="6" fillId="35" borderId="15" xfId="50" applyFont="1" applyFill="1" applyBorder="1" applyAlignment="1">
      <alignment horizontal="justify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04" fillId="7" borderId="27" xfId="0" applyFont="1" applyFill="1" applyBorder="1" applyAlignment="1">
      <alignment horizontal="center" vertical="center"/>
    </xf>
    <xf numFmtId="0" fontId="104" fillId="7" borderId="28" xfId="0" applyFont="1" applyFill="1" applyBorder="1" applyAlignment="1">
      <alignment horizontal="center" vertical="center"/>
    </xf>
    <xf numFmtId="0" fontId="104" fillId="7" borderId="40" xfId="0" applyFont="1" applyFill="1" applyBorder="1" applyAlignment="1">
      <alignment horizontal="center" vertical="center"/>
    </xf>
    <xf numFmtId="0" fontId="104" fillId="7" borderId="41" xfId="0" applyFont="1" applyFill="1" applyBorder="1" applyAlignment="1">
      <alignment horizontal="center" vertical="center"/>
    </xf>
    <xf numFmtId="0" fontId="6" fillId="46" borderId="10" xfId="50" applyFont="1" applyFill="1" applyBorder="1" applyAlignment="1">
      <alignment horizontal="right" vertical="center" wrapText="1"/>
      <protection/>
    </xf>
    <xf numFmtId="0" fontId="6" fillId="46" borderId="11" xfId="50" applyFont="1" applyFill="1" applyBorder="1" applyAlignment="1">
      <alignment horizontal="right" vertical="center" wrapText="1"/>
      <protection/>
    </xf>
    <xf numFmtId="0" fontId="6" fillId="46" borderId="13" xfId="50" applyFont="1" applyFill="1" applyBorder="1" applyAlignment="1">
      <alignment horizontal="right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3" xfId="50" applyFont="1" applyFill="1" applyBorder="1" applyAlignment="1">
      <alignment horizontal="left" vertical="center" wrapText="1"/>
      <protection/>
    </xf>
    <xf numFmtId="0" fontId="6" fillId="17" borderId="11" xfId="50" applyFont="1" applyFill="1" applyBorder="1" applyAlignment="1">
      <alignment horizontal="center" vertical="center"/>
      <protection/>
    </xf>
    <xf numFmtId="0" fontId="6" fillId="47" borderId="10" xfId="50" applyFont="1" applyFill="1" applyBorder="1" applyAlignment="1">
      <alignment horizontal="center" vertical="center" wrapText="1"/>
      <protection/>
    </xf>
    <xf numFmtId="0" fontId="6" fillId="47" borderId="11" xfId="50" applyFont="1" applyFill="1" applyBorder="1" applyAlignment="1">
      <alignment horizontal="center" vertical="center" wrapText="1"/>
      <protection/>
    </xf>
    <xf numFmtId="0" fontId="6" fillId="47" borderId="13" xfId="50" applyFont="1" applyFill="1" applyBorder="1" applyAlignment="1">
      <alignment horizontal="center" vertical="center" wrapText="1"/>
      <protection/>
    </xf>
    <xf numFmtId="0" fontId="107" fillId="41" borderId="9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left" vertical="center" wrapText="1"/>
      <protection/>
    </xf>
    <xf numFmtId="0" fontId="8" fillId="0" borderId="13" xfId="50" applyFont="1" applyFill="1" applyBorder="1" applyAlignment="1">
      <alignment horizontal="left" vertical="center" wrapText="1"/>
      <protection/>
    </xf>
    <xf numFmtId="0" fontId="18" fillId="0" borderId="37" xfId="44" applyFont="1" applyBorder="1" applyAlignment="1" applyProtection="1">
      <alignment horizontal="left"/>
      <protection/>
    </xf>
    <xf numFmtId="0" fontId="18" fillId="0" borderId="39" xfId="44" applyFont="1" applyBorder="1" applyAlignment="1" applyProtection="1">
      <alignment horizontal="left"/>
      <protection/>
    </xf>
    <xf numFmtId="0" fontId="107" fillId="43" borderId="42" xfId="50" applyFont="1" applyFill="1" applyBorder="1" applyAlignment="1">
      <alignment horizontal="left" vertical="center" wrapText="1"/>
      <protection/>
    </xf>
    <xf numFmtId="0" fontId="107" fillId="43" borderId="43" xfId="50" applyFont="1" applyFill="1" applyBorder="1" applyAlignment="1">
      <alignment horizontal="left" vertical="center" wrapText="1"/>
      <protection/>
    </xf>
    <xf numFmtId="0" fontId="8" fillId="0" borderId="44" xfId="50" applyFont="1" applyFill="1" applyBorder="1" applyAlignment="1">
      <alignment horizontal="left" vertical="center" wrapText="1"/>
      <protection/>
    </xf>
    <xf numFmtId="0" fontId="8" fillId="0" borderId="45" xfId="50" applyFont="1" applyFill="1" applyBorder="1" applyAlignment="1">
      <alignment horizontal="left" vertical="center" wrapText="1"/>
      <protection/>
    </xf>
    <xf numFmtId="0" fontId="72" fillId="46" borderId="12" xfId="50" applyFont="1" applyFill="1" applyBorder="1" applyAlignment="1">
      <alignment horizontal="right" vertical="center" wrapText="1"/>
      <protection/>
    </xf>
    <xf numFmtId="0" fontId="72" fillId="46" borderId="16" xfId="50" applyFont="1" applyFill="1" applyBorder="1" applyAlignment="1">
      <alignment horizontal="right" vertical="center" wrapText="1"/>
      <protection/>
    </xf>
    <xf numFmtId="0" fontId="72" fillId="46" borderId="36" xfId="50" applyFont="1" applyFill="1" applyBorder="1" applyAlignment="1">
      <alignment horizontal="right" vertical="center" wrapText="1"/>
      <protection/>
    </xf>
    <xf numFmtId="0" fontId="6" fillId="35" borderId="10" xfId="50" applyFont="1" applyFill="1" applyBorder="1" applyAlignment="1">
      <alignment horizontal="left" vertical="center"/>
      <protection/>
    </xf>
    <xf numFmtId="0" fontId="116" fillId="52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5" borderId="10" xfId="50" applyFont="1" applyFill="1" applyBorder="1" applyAlignment="1">
      <alignment horizontal="left" vertical="center" wrapText="1"/>
      <protection/>
    </xf>
    <xf numFmtId="0" fontId="6" fillId="35" borderId="11" xfId="50" applyFont="1" applyFill="1" applyBorder="1" applyAlignment="1">
      <alignment horizontal="left" vertical="center" wrapText="1"/>
      <protection/>
    </xf>
    <xf numFmtId="0" fontId="6" fillId="35" borderId="13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3" xfId="50" applyFont="1" applyFill="1" applyBorder="1" applyAlignment="1">
      <alignment horizontal="justify" vertical="center" wrapText="1"/>
      <protection/>
    </xf>
    <xf numFmtId="0" fontId="103" fillId="46" borderId="10" xfId="50" applyFont="1" applyFill="1" applyBorder="1" applyAlignment="1">
      <alignment horizontal="center" vertical="center" wrapText="1"/>
      <protection/>
    </xf>
    <xf numFmtId="0" fontId="103" fillId="46" borderId="11" xfId="50" applyFont="1" applyFill="1" applyBorder="1" applyAlignment="1">
      <alignment horizontal="center" vertical="center" wrapText="1"/>
      <protection/>
    </xf>
    <xf numFmtId="0" fontId="103" fillId="46" borderId="13" xfId="5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50" applyFont="1" applyFill="1" applyBorder="1" applyAlignment="1">
      <alignment horizontal="left" vertical="center" wrapText="1"/>
      <protection/>
    </xf>
    <xf numFmtId="178" fontId="6" fillId="0" borderId="10" xfId="55" applyNumberFormat="1" applyFont="1" applyFill="1" applyBorder="1" applyAlignment="1">
      <alignment horizontal="right" vertical="center"/>
    </xf>
    <xf numFmtId="178" fontId="6" fillId="0" borderId="13" xfId="55" applyNumberFormat="1" applyFont="1" applyFill="1" applyBorder="1" applyAlignment="1">
      <alignment horizontal="right" vertical="center"/>
    </xf>
    <xf numFmtId="178" fontId="6" fillId="0" borderId="12" xfId="55" applyNumberFormat="1" applyFont="1" applyFill="1" applyBorder="1" applyAlignment="1">
      <alignment horizontal="right" vertical="center"/>
    </xf>
    <xf numFmtId="178" fontId="6" fillId="0" borderId="36" xfId="55" applyNumberFormat="1" applyFont="1" applyFill="1" applyBorder="1" applyAlignment="1">
      <alignment horizontal="right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6" fillId="46" borderId="30" xfId="50" applyFont="1" applyFill="1" applyBorder="1" applyAlignment="1">
      <alignment horizontal="right" vertical="center" wrapText="1"/>
      <protection/>
    </xf>
    <xf numFmtId="0" fontId="6" fillId="46" borderId="14" xfId="50" applyFont="1" applyFill="1" applyBorder="1" applyAlignment="1">
      <alignment horizontal="right" vertical="center" wrapText="1"/>
      <protection/>
    </xf>
    <xf numFmtId="0" fontId="6" fillId="46" borderId="15" xfId="50" applyFont="1" applyFill="1" applyBorder="1" applyAlignment="1">
      <alignment horizontal="right" vertical="center" wrapText="1"/>
      <protection/>
    </xf>
    <xf numFmtId="0" fontId="6" fillId="0" borderId="12" xfId="50" applyFont="1" applyFill="1" applyBorder="1" applyAlignment="1">
      <alignment horizontal="left" vertical="center" wrapText="1"/>
      <protection/>
    </xf>
    <xf numFmtId="0" fontId="6" fillId="0" borderId="16" xfId="50" applyFont="1" applyFill="1" applyBorder="1" applyAlignment="1">
      <alignment horizontal="left" vertical="center" wrapText="1"/>
      <protection/>
    </xf>
    <xf numFmtId="0" fontId="6" fillId="0" borderId="36" xfId="50" applyFont="1" applyFill="1" applyBorder="1" applyAlignment="1">
      <alignment horizontal="left" vertical="center" wrapText="1"/>
      <protection/>
    </xf>
    <xf numFmtId="0" fontId="117" fillId="46" borderId="27" xfId="50" applyFont="1" applyFill="1" applyBorder="1" applyAlignment="1">
      <alignment horizontal="right" vertical="center" wrapText="1"/>
      <protection/>
    </xf>
    <xf numFmtId="0" fontId="117" fillId="46" borderId="46" xfId="50" applyFont="1" applyFill="1" applyBorder="1" applyAlignment="1">
      <alignment horizontal="right" vertical="center" wrapText="1"/>
      <protection/>
    </xf>
    <xf numFmtId="0" fontId="117" fillId="46" borderId="47" xfId="50" applyFont="1" applyFill="1" applyBorder="1" applyAlignment="1">
      <alignment horizontal="right" vertical="center" wrapText="1"/>
      <protection/>
    </xf>
    <xf numFmtId="0" fontId="118" fillId="33" borderId="0" xfId="0" applyFont="1" applyFill="1" applyBorder="1" applyAlignment="1">
      <alignment horizontal="center" vertical="center"/>
    </xf>
    <xf numFmtId="0" fontId="8" fillId="33" borderId="17" xfId="52" applyFont="1" applyFill="1" applyBorder="1" applyAlignment="1">
      <alignment horizontal="center" vertical="center" wrapText="1"/>
      <protection/>
    </xf>
    <xf numFmtId="0" fontId="8" fillId="33" borderId="31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70" fillId="10" borderId="0" xfId="0" applyFont="1" applyFill="1" applyBorder="1" applyAlignment="1">
      <alignment horizontal="center" textRotation="255"/>
    </xf>
    <xf numFmtId="44" fontId="17" fillId="0" borderId="17" xfId="48" applyFont="1" applyFill="1" applyBorder="1" applyAlignment="1">
      <alignment horizontal="justify" vertical="center"/>
    </xf>
    <xf numFmtId="44" fontId="17" fillId="0" borderId="31" xfId="48" applyFont="1" applyFill="1" applyBorder="1" applyAlignment="1">
      <alignment horizontal="justify" vertical="center"/>
    </xf>
    <xf numFmtId="44" fontId="17" fillId="0" borderId="18" xfId="48" applyFont="1" applyFill="1" applyBorder="1" applyAlignment="1">
      <alignment horizontal="justify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center" textRotation="255"/>
    </xf>
    <xf numFmtId="0" fontId="119" fillId="43" borderId="29" xfId="50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vertical="center"/>
    </xf>
    <xf numFmtId="0" fontId="109" fillId="35" borderId="19" xfId="51" applyFont="1" applyFill="1" applyBorder="1" applyAlignment="1">
      <alignment horizontal="center" vertical="center" wrapText="1"/>
      <protection/>
    </xf>
    <xf numFmtId="0" fontId="109" fillId="35" borderId="48" xfId="51" applyFont="1" applyFill="1" applyBorder="1" applyAlignment="1">
      <alignment horizontal="center" vertical="center" wrapText="1"/>
      <protection/>
    </xf>
    <xf numFmtId="0" fontId="109" fillId="35" borderId="20" xfId="51" applyFont="1" applyFill="1" applyBorder="1" applyAlignment="1">
      <alignment horizontal="center" vertical="center" wrapText="1"/>
      <protection/>
    </xf>
    <xf numFmtId="0" fontId="109" fillId="35" borderId="24" xfId="51" applyFont="1" applyFill="1" applyBorder="1" applyAlignment="1">
      <alignment horizontal="center" vertical="center" wrapText="1"/>
      <protection/>
    </xf>
    <xf numFmtId="0" fontId="109" fillId="35" borderId="49" xfId="51" applyFont="1" applyFill="1" applyBorder="1" applyAlignment="1">
      <alignment horizontal="center" vertical="center" wrapText="1"/>
      <protection/>
    </xf>
    <xf numFmtId="0" fontId="109" fillId="35" borderId="25" xfId="5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52" applyFont="1" applyFill="1" applyBorder="1" applyAlignment="1">
      <alignment horizontal="center" vertical="center" wrapText="1"/>
      <protection/>
    </xf>
    <xf numFmtId="0" fontId="8" fillId="33" borderId="36" xfId="52" applyFont="1" applyFill="1" applyBorder="1" applyAlignment="1">
      <alignment horizontal="center" vertical="center" wrapText="1"/>
      <protection/>
    </xf>
    <xf numFmtId="0" fontId="8" fillId="33" borderId="26" xfId="52" applyFont="1" applyFill="1" applyBorder="1" applyAlignment="1">
      <alignment horizontal="center" vertical="center" wrapText="1"/>
      <protection/>
    </xf>
    <xf numFmtId="0" fontId="8" fillId="33" borderId="50" xfId="52" applyFont="1" applyFill="1" applyBorder="1" applyAlignment="1">
      <alignment horizontal="center" vertical="center" wrapText="1"/>
      <protection/>
    </xf>
    <xf numFmtId="0" fontId="8" fillId="33" borderId="30" xfId="52" applyFont="1" applyFill="1" applyBorder="1" applyAlignment="1">
      <alignment horizontal="center" vertical="center" wrapText="1"/>
      <protection/>
    </xf>
    <xf numFmtId="0" fontId="8" fillId="33" borderId="15" xfId="52" applyFont="1" applyFill="1" applyBorder="1" applyAlignment="1">
      <alignment horizontal="center" vertical="center" wrapText="1"/>
      <protection/>
    </xf>
    <xf numFmtId="0" fontId="119" fillId="43" borderId="51" xfId="0" applyFont="1" applyFill="1" applyBorder="1" applyAlignment="1">
      <alignment horizontal="center" vertical="center"/>
    </xf>
    <xf numFmtId="0" fontId="119" fillId="43" borderId="52" xfId="0" applyFont="1" applyFill="1" applyBorder="1" applyAlignment="1">
      <alignment horizontal="center" vertical="center"/>
    </xf>
    <xf numFmtId="0" fontId="119" fillId="43" borderId="0" xfId="0" applyFont="1" applyFill="1" applyBorder="1" applyAlignment="1">
      <alignment horizontal="center" vertical="center"/>
    </xf>
    <xf numFmtId="0" fontId="119" fillId="43" borderId="5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justify" vertical="center"/>
    </xf>
    <xf numFmtId="0" fontId="17" fillId="0" borderId="20" xfId="0" applyFont="1" applyFill="1" applyBorder="1" applyAlignment="1">
      <alignment horizontal="justify" vertical="center"/>
    </xf>
    <xf numFmtId="0" fontId="17" fillId="0" borderId="21" xfId="0" applyFont="1" applyFill="1" applyBorder="1" applyAlignment="1">
      <alignment horizontal="justify" vertical="center"/>
    </xf>
    <xf numFmtId="0" fontId="17" fillId="0" borderId="22" xfId="0" applyFont="1" applyFill="1" applyBorder="1" applyAlignment="1">
      <alignment horizontal="justify" vertical="center"/>
    </xf>
    <xf numFmtId="0" fontId="17" fillId="0" borderId="24" xfId="0" applyFont="1" applyFill="1" applyBorder="1" applyAlignment="1">
      <alignment horizontal="justify" vertical="center"/>
    </xf>
    <xf numFmtId="0" fontId="17" fillId="0" borderId="25" xfId="0" applyFont="1" applyFill="1" applyBorder="1" applyAlignment="1">
      <alignment horizontal="justify" vertical="center"/>
    </xf>
    <xf numFmtId="0" fontId="96" fillId="34" borderId="19" xfId="0" applyFont="1" applyFill="1" applyBorder="1" applyAlignment="1">
      <alignment horizontal="center" vertical="center"/>
    </xf>
    <xf numFmtId="0" fontId="96" fillId="34" borderId="48" xfId="0" applyFont="1" applyFill="1" applyBorder="1" applyAlignment="1">
      <alignment horizontal="center" vertical="center"/>
    </xf>
    <xf numFmtId="0" fontId="96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96" fillId="34" borderId="24" xfId="0" applyFont="1" applyFill="1" applyBorder="1" applyAlignment="1">
      <alignment horizontal="center" vertical="center"/>
    </xf>
    <xf numFmtId="0" fontId="96" fillId="34" borderId="49" xfId="0" applyFont="1" applyFill="1" applyBorder="1" applyAlignment="1">
      <alignment horizontal="center" vertical="center"/>
    </xf>
    <xf numFmtId="0" fontId="96" fillId="34" borderId="25" xfId="0" applyFont="1" applyFill="1" applyBorder="1" applyAlignment="1">
      <alignment horizontal="center" vertical="center"/>
    </xf>
    <xf numFmtId="0" fontId="120" fillId="34" borderId="10" xfId="0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/>
    </xf>
    <xf numFmtId="0" fontId="120" fillId="34" borderId="13" xfId="0" applyFont="1" applyFill="1" applyBorder="1" applyAlignment="1">
      <alignment horizontal="center" vertical="center"/>
    </xf>
    <xf numFmtId="44" fontId="96" fillId="34" borderId="9" xfId="0" applyNumberFormat="1" applyFont="1" applyFill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96" fillId="34" borderId="13" xfId="0" applyFont="1" applyFill="1" applyBorder="1" applyAlignment="1">
      <alignment horizontal="center" vertical="center"/>
    </xf>
    <xf numFmtId="44" fontId="96" fillId="34" borderId="12" xfId="0" applyNumberFormat="1" applyFont="1" applyFill="1" applyBorder="1" applyAlignment="1">
      <alignment horizontal="center" vertical="center"/>
    </xf>
    <xf numFmtId="44" fontId="96" fillId="34" borderId="16" xfId="0" applyNumberFormat="1" applyFont="1" applyFill="1" applyBorder="1" applyAlignment="1">
      <alignment horizontal="center" vertical="center"/>
    </xf>
    <xf numFmtId="44" fontId="96" fillId="34" borderId="36" xfId="0" applyNumberFormat="1" applyFont="1" applyFill="1" applyBorder="1" applyAlignment="1">
      <alignment horizontal="center" vertical="center"/>
    </xf>
    <xf numFmtId="0" fontId="97" fillId="0" borderId="9" xfId="0" applyFont="1" applyBorder="1" applyAlignment="1">
      <alignment horizontal="center"/>
    </xf>
    <xf numFmtId="170" fontId="97" fillId="0" borderId="9" xfId="0" applyNumberFormat="1" applyFont="1" applyBorder="1" applyAlignment="1">
      <alignment horizontal="center"/>
    </xf>
    <xf numFmtId="44" fontId="3" fillId="11" borderId="9" xfId="0" applyNumberFormat="1" applyFont="1" applyFill="1" applyBorder="1" applyAlignment="1">
      <alignment horizontal="center"/>
    </xf>
    <xf numFmtId="44" fontId="97" fillId="0" borderId="9" xfId="0" applyNumberFormat="1" applyFont="1" applyBorder="1" applyAlignment="1">
      <alignment horizontal="center"/>
    </xf>
    <xf numFmtId="44" fontId="96" fillId="35" borderId="9" xfId="0" applyNumberFormat="1" applyFont="1" applyFill="1" applyBorder="1" applyAlignment="1">
      <alignment horizontal="center"/>
    </xf>
    <xf numFmtId="44" fontId="96" fillId="35" borderId="10" xfId="0" applyNumberFormat="1" applyFont="1" applyFill="1" applyBorder="1" applyAlignment="1">
      <alignment horizontal="center"/>
    </xf>
    <xf numFmtId="44" fontId="96" fillId="35" borderId="11" xfId="0" applyNumberFormat="1" applyFont="1" applyFill="1" applyBorder="1" applyAlignment="1">
      <alignment horizontal="center"/>
    </xf>
    <xf numFmtId="44" fontId="96" fillId="35" borderId="13" xfId="0" applyNumberFormat="1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170" fontId="97" fillId="0" borderId="10" xfId="0" applyNumberFormat="1" applyFont="1" applyBorder="1" applyAlignment="1">
      <alignment horizontal="center"/>
    </xf>
    <xf numFmtId="170" fontId="97" fillId="0" borderId="11" xfId="0" applyNumberFormat="1" applyFont="1" applyBorder="1" applyAlignment="1">
      <alignment horizontal="center"/>
    </xf>
    <xf numFmtId="170" fontId="97" fillId="0" borderId="13" xfId="0" applyNumberFormat="1" applyFont="1" applyBorder="1" applyAlignment="1">
      <alignment horizontal="center"/>
    </xf>
    <xf numFmtId="44" fontId="97" fillId="11" borderId="10" xfId="0" applyNumberFormat="1" applyFont="1" applyFill="1" applyBorder="1" applyAlignment="1">
      <alignment horizontal="center"/>
    </xf>
    <xf numFmtId="44" fontId="97" fillId="11" borderId="11" xfId="0" applyNumberFormat="1" applyFont="1" applyFill="1" applyBorder="1" applyAlignment="1">
      <alignment horizontal="center"/>
    </xf>
    <xf numFmtId="44" fontId="97" fillId="11" borderId="13" xfId="0" applyNumberFormat="1" applyFont="1" applyFill="1" applyBorder="1" applyAlignment="1">
      <alignment horizontal="center"/>
    </xf>
    <xf numFmtId="44" fontId="96" fillId="34" borderId="26" xfId="0" applyNumberFormat="1" applyFont="1" applyFill="1" applyBorder="1" applyAlignment="1">
      <alignment horizontal="center" vertical="center"/>
    </xf>
    <xf numFmtId="44" fontId="96" fillId="34" borderId="0" xfId="0" applyNumberFormat="1" applyFont="1" applyFill="1" applyBorder="1" applyAlignment="1">
      <alignment horizontal="center" vertical="center"/>
    </xf>
    <xf numFmtId="44" fontId="96" fillId="34" borderId="10" xfId="0" applyNumberFormat="1" applyFont="1" applyFill="1" applyBorder="1" applyAlignment="1">
      <alignment horizontal="center" vertical="center"/>
    </xf>
    <xf numFmtId="44" fontId="96" fillId="34" borderId="11" xfId="0" applyNumberFormat="1" applyFont="1" applyFill="1" applyBorder="1" applyAlignment="1">
      <alignment horizontal="center" vertical="center"/>
    </xf>
    <xf numFmtId="44" fontId="96" fillId="34" borderId="13" xfId="0" applyNumberFormat="1" applyFont="1" applyFill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73" fontId="97" fillId="0" borderId="10" xfId="0" applyNumberFormat="1" applyFont="1" applyBorder="1" applyAlignment="1">
      <alignment horizontal="center"/>
    </xf>
    <xf numFmtId="173" fontId="97" fillId="0" borderId="11" xfId="0" applyNumberFormat="1" applyFont="1" applyBorder="1" applyAlignment="1">
      <alignment horizontal="center"/>
    </xf>
    <xf numFmtId="173" fontId="97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4" fontId="97" fillId="0" borderId="9" xfId="0" applyNumberFormat="1" applyFont="1" applyBorder="1" applyAlignment="1">
      <alignment horizontal="center"/>
    </xf>
    <xf numFmtId="0" fontId="101" fillId="34" borderId="12" xfId="0" applyFont="1" applyFill="1" applyBorder="1" applyAlignment="1">
      <alignment horizontal="center" vertical="center"/>
    </xf>
    <xf numFmtId="0" fontId="101" fillId="34" borderId="16" xfId="0" applyFont="1" applyFill="1" applyBorder="1" applyAlignment="1">
      <alignment horizontal="center" vertical="center"/>
    </xf>
    <xf numFmtId="0" fontId="101" fillId="34" borderId="36" xfId="0" applyFont="1" applyFill="1" applyBorder="1" applyAlignment="1">
      <alignment horizontal="center" vertical="center"/>
    </xf>
    <xf numFmtId="0" fontId="101" fillId="34" borderId="26" xfId="0" applyFont="1" applyFill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/>
    </xf>
    <xf numFmtId="0" fontId="101" fillId="34" borderId="50" xfId="0" applyFont="1" applyFill="1" applyBorder="1" applyAlignment="1">
      <alignment horizontal="center" vertical="center"/>
    </xf>
    <xf numFmtId="0" fontId="101" fillId="34" borderId="30" xfId="0" applyFont="1" applyFill="1" applyBorder="1" applyAlignment="1">
      <alignment horizontal="center" vertical="center"/>
    </xf>
    <xf numFmtId="0" fontId="101" fillId="34" borderId="14" xfId="0" applyFont="1" applyFill="1" applyBorder="1" applyAlignment="1">
      <alignment horizontal="center" vertical="center"/>
    </xf>
    <xf numFmtId="0" fontId="101" fillId="34" borderId="15" xfId="0" applyFont="1" applyFill="1" applyBorder="1" applyAlignment="1">
      <alignment horizontal="center" vertical="center"/>
    </xf>
    <xf numFmtId="175" fontId="97" fillId="0" borderId="9" xfId="0" applyNumberFormat="1" applyFont="1" applyBorder="1" applyAlignment="1">
      <alignment horizontal="center"/>
    </xf>
    <xf numFmtId="49" fontId="100" fillId="0" borderId="10" xfId="0" applyNumberFormat="1" applyFont="1" applyBorder="1" applyAlignment="1">
      <alignment horizontal="center"/>
    </xf>
    <xf numFmtId="49" fontId="100" fillId="0" borderId="11" xfId="0" applyNumberFormat="1" applyFont="1" applyBorder="1" applyAlignment="1">
      <alignment horizontal="center"/>
    </xf>
    <xf numFmtId="49" fontId="100" fillId="0" borderId="13" xfId="0" applyNumberFormat="1" applyFont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0" fontId="3" fillId="36" borderId="9" xfId="0" applyFont="1" applyFill="1" applyBorder="1" applyAlignment="1">
      <alignment horizontal="center" vertical="center" wrapText="1"/>
    </xf>
    <xf numFmtId="176" fontId="3" fillId="36" borderId="9" xfId="0" applyNumberFormat="1" applyFont="1" applyFill="1" applyBorder="1" applyAlignment="1">
      <alignment horizontal="center" vertical="center" wrapText="1"/>
    </xf>
    <xf numFmtId="176" fontId="97" fillId="36" borderId="9" xfId="0" applyNumberFormat="1" applyFont="1" applyFill="1" applyBorder="1" applyAlignment="1">
      <alignment horizontal="center" vertical="center" wrapText="1"/>
    </xf>
    <xf numFmtId="49" fontId="100" fillId="0" borderId="9" xfId="0" applyNumberFormat="1" applyFont="1" applyBorder="1" applyAlignment="1">
      <alignment horizontal="center"/>
    </xf>
    <xf numFmtId="44" fontId="101" fillId="34" borderId="10" xfId="0" applyNumberFormat="1" applyFont="1" applyFill="1" applyBorder="1" applyAlignment="1">
      <alignment horizontal="center" vertical="center"/>
    </xf>
    <xf numFmtId="44" fontId="101" fillId="34" borderId="11" xfId="0" applyNumberFormat="1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horizontal="center" vertical="center" wrapText="1"/>
    </xf>
    <xf numFmtId="0" fontId="97" fillId="34" borderId="30" xfId="0" applyFont="1" applyFill="1" applyBorder="1" applyAlignment="1">
      <alignment horizontal="center"/>
    </xf>
    <xf numFmtId="0" fontId="97" fillId="34" borderId="14" xfId="0" applyFont="1" applyFill="1" applyBorder="1" applyAlignment="1">
      <alignment horizontal="center"/>
    </xf>
    <xf numFmtId="0" fontId="97" fillId="36" borderId="12" xfId="0" applyFont="1" applyFill="1" applyBorder="1" applyAlignment="1">
      <alignment horizontal="left" vertical="center" wrapText="1"/>
    </xf>
    <xf numFmtId="0" fontId="97" fillId="36" borderId="16" xfId="0" applyFont="1" applyFill="1" applyBorder="1" applyAlignment="1">
      <alignment horizontal="left" vertical="center" wrapText="1"/>
    </xf>
    <xf numFmtId="0" fontId="97" fillId="36" borderId="36" xfId="0" applyFont="1" applyFill="1" applyBorder="1" applyAlignment="1">
      <alignment horizontal="left" vertical="center" wrapText="1"/>
    </xf>
    <xf numFmtId="0" fontId="97" fillId="36" borderId="26" xfId="0" applyFont="1" applyFill="1" applyBorder="1" applyAlignment="1">
      <alignment horizontal="left" vertical="center" wrapText="1"/>
    </xf>
    <xf numFmtId="0" fontId="97" fillId="36" borderId="0" xfId="0" applyFont="1" applyFill="1" applyBorder="1" applyAlignment="1">
      <alignment horizontal="left" vertical="center" wrapText="1"/>
    </xf>
    <xf numFmtId="0" fontId="97" fillId="36" borderId="50" xfId="0" applyFont="1" applyFill="1" applyBorder="1" applyAlignment="1">
      <alignment horizontal="left" vertical="center" wrapText="1"/>
    </xf>
    <xf numFmtId="0" fontId="97" fillId="36" borderId="30" xfId="0" applyFont="1" applyFill="1" applyBorder="1" applyAlignment="1">
      <alignment horizontal="left" vertical="center" wrapText="1"/>
    </xf>
    <xf numFmtId="0" fontId="97" fillId="36" borderId="14" xfId="0" applyFont="1" applyFill="1" applyBorder="1" applyAlignment="1">
      <alignment horizontal="left" vertical="center" wrapText="1"/>
    </xf>
    <xf numFmtId="0" fontId="97" fillId="36" borderId="15" xfId="0" applyFont="1" applyFill="1" applyBorder="1" applyAlignment="1">
      <alignment horizontal="left" vertical="center" wrapText="1"/>
    </xf>
    <xf numFmtId="0" fontId="97" fillId="36" borderId="12" xfId="0" applyFont="1" applyFill="1" applyBorder="1" applyAlignment="1">
      <alignment horizontal="center" vertical="center" wrapText="1"/>
    </xf>
    <xf numFmtId="0" fontId="97" fillId="36" borderId="16" xfId="0" applyFont="1" applyFill="1" applyBorder="1" applyAlignment="1">
      <alignment horizontal="center" vertical="center" wrapText="1"/>
    </xf>
    <xf numFmtId="0" fontId="97" fillId="36" borderId="36" xfId="0" applyFont="1" applyFill="1" applyBorder="1" applyAlignment="1">
      <alignment horizontal="center" vertical="center" wrapText="1"/>
    </xf>
    <xf numFmtId="0" fontId="97" fillId="36" borderId="26" xfId="0" applyFont="1" applyFill="1" applyBorder="1" applyAlignment="1">
      <alignment horizontal="center" vertical="center" wrapText="1"/>
    </xf>
    <xf numFmtId="0" fontId="97" fillId="36" borderId="0" xfId="0" applyFont="1" applyFill="1" applyBorder="1" applyAlignment="1">
      <alignment horizontal="center" vertical="center" wrapText="1"/>
    </xf>
    <xf numFmtId="0" fontId="97" fillId="36" borderId="50" xfId="0" applyFont="1" applyFill="1" applyBorder="1" applyAlignment="1">
      <alignment horizontal="center" vertical="center" wrapText="1"/>
    </xf>
    <xf numFmtId="0" fontId="97" fillId="36" borderId="30" xfId="0" applyFont="1" applyFill="1" applyBorder="1" applyAlignment="1">
      <alignment horizontal="center" vertical="center" wrapText="1"/>
    </xf>
    <xf numFmtId="0" fontId="97" fillId="36" borderId="14" xfId="0" applyFont="1" applyFill="1" applyBorder="1" applyAlignment="1">
      <alignment horizontal="center" vertical="center" wrapText="1"/>
    </xf>
    <xf numFmtId="0" fontId="97" fillId="36" borderId="15" xfId="0" applyFont="1" applyFill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96" fillId="34" borderId="36" xfId="0" applyFont="1" applyFill="1" applyBorder="1" applyAlignment="1">
      <alignment horizontal="center" vertical="center" wrapText="1"/>
    </xf>
    <xf numFmtId="0" fontId="96" fillId="34" borderId="26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 horizontal="center" vertical="center" wrapText="1"/>
    </xf>
    <xf numFmtId="0" fontId="96" fillId="34" borderId="50" xfId="0" applyFont="1" applyFill="1" applyBorder="1" applyAlignment="1">
      <alignment horizontal="center" vertical="center" wrapText="1"/>
    </xf>
    <xf numFmtId="0" fontId="96" fillId="34" borderId="30" xfId="0" applyFont="1" applyFill="1" applyBorder="1" applyAlignment="1">
      <alignment horizontal="center" vertical="center" wrapText="1"/>
    </xf>
    <xf numFmtId="0" fontId="96" fillId="34" borderId="14" xfId="0" applyFont="1" applyFill="1" applyBorder="1" applyAlignment="1">
      <alignment horizontal="center" vertical="center" wrapText="1"/>
    </xf>
    <xf numFmtId="0" fontId="96" fillId="34" borderId="15" xfId="0" applyFont="1" applyFill="1" applyBorder="1" applyAlignment="1">
      <alignment horizontal="center" vertical="center" wrapText="1"/>
    </xf>
    <xf numFmtId="0" fontId="120" fillId="34" borderId="12" xfId="0" applyFont="1" applyFill="1" applyBorder="1" applyAlignment="1">
      <alignment horizontal="center" vertical="center" wrapText="1"/>
    </xf>
    <xf numFmtId="0" fontId="120" fillId="34" borderId="16" xfId="0" applyFont="1" applyFill="1" applyBorder="1" applyAlignment="1">
      <alignment horizontal="center" vertical="center" wrapText="1"/>
    </xf>
    <xf numFmtId="0" fontId="120" fillId="34" borderId="36" xfId="0" applyFont="1" applyFill="1" applyBorder="1" applyAlignment="1">
      <alignment horizontal="center" vertical="center" wrapText="1"/>
    </xf>
    <xf numFmtId="0" fontId="120" fillId="34" borderId="26" xfId="0" applyFont="1" applyFill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120" fillId="34" borderId="50" xfId="0" applyFont="1" applyFill="1" applyBorder="1" applyAlignment="1">
      <alignment horizontal="center" vertical="center" wrapText="1"/>
    </xf>
    <xf numFmtId="0" fontId="120" fillId="34" borderId="30" xfId="0" applyFont="1" applyFill="1" applyBorder="1" applyAlignment="1">
      <alignment horizontal="center" vertical="center" wrapText="1"/>
    </xf>
    <xf numFmtId="0" fontId="120" fillId="34" borderId="14" xfId="0" applyFont="1" applyFill="1" applyBorder="1" applyAlignment="1">
      <alignment horizontal="center" vertical="center" wrapText="1"/>
    </xf>
    <xf numFmtId="0" fontId="120" fillId="34" borderId="15" xfId="0" applyFont="1" applyFill="1" applyBorder="1" applyAlignment="1">
      <alignment horizontal="center" vertical="center" wrapText="1"/>
    </xf>
    <xf numFmtId="0" fontId="97" fillId="34" borderId="12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7" fillId="34" borderId="36" xfId="0" applyFont="1" applyFill="1" applyBorder="1" applyAlignment="1">
      <alignment horizontal="center" vertical="center" wrapText="1"/>
    </xf>
    <xf numFmtId="0" fontId="97" fillId="34" borderId="26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horizontal="center" vertical="center" wrapText="1"/>
    </xf>
    <xf numFmtId="0" fontId="97" fillId="34" borderId="50" xfId="0" applyFont="1" applyFill="1" applyBorder="1" applyAlignment="1">
      <alignment horizontal="center" vertical="center" wrapText="1"/>
    </xf>
    <xf numFmtId="0" fontId="97" fillId="34" borderId="30" xfId="0" applyFont="1" applyFill="1" applyBorder="1" applyAlignment="1">
      <alignment horizontal="center" vertical="center" wrapText="1"/>
    </xf>
    <xf numFmtId="0" fontId="97" fillId="34" borderId="14" xfId="0" applyFont="1" applyFill="1" applyBorder="1" applyAlignment="1">
      <alignment horizontal="center" vertical="center" wrapText="1"/>
    </xf>
    <xf numFmtId="0" fontId="97" fillId="34" borderId="15" xfId="0" applyFont="1" applyFill="1" applyBorder="1" applyAlignment="1">
      <alignment horizontal="center" vertical="center" wrapText="1"/>
    </xf>
    <xf numFmtId="44" fontId="96" fillId="34" borderId="12" xfId="0" applyNumberFormat="1" applyFont="1" applyFill="1" applyBorder="1" applyAlignment="1">
      <alignment horizontal="center" vertical="center" wrapText="1"/>
    </xf>
    <xf numFmtId="44" fontId="96" fillId="34" borderId="16" xfId="0" applyNumberFormat="1" applyFont="1" applyFill="1" applyBorder="1" applyAlignment="1">
      <alignment horizontal="center" vertical="center" wrapText="1"/>
    </xf>
    <xf numFmtId="44" fontId="96" fillId="34" borderId="30" xfId="0" applyNumberFormat="1" applyFont="1" applyFill="1" applyBorder="1" applyAlignment="1">
      <alignment horizontal="center" vertical="center" wrapText="1"/>
    </xf>
    <xf numFmtId="44" fontId="96" fillId="34" borderId="14" xfId="0" applyNumberFormat="1" applyFont="1" applyFill="1" applyBorder="1" applyAlignment="1">
      <alignment horizontal="center" vertical="center" wrapText="1"/>
    </xf>
    <xf numFmtId="44" fontId="97" fillId="0" borderId="10" xfId="0" applyNumberFormat="1" applyFont="1" applyBorder="1" applyAlignment="1">
      <alignment horizontal="center"/>
    </xf>
    <xf numFmtId="44" fontId="97" fillId="0" borderId="11" xfId="0" applyNumberFormat="1" applyFont="1" applyBorder="1" applyAlignment="1">
      <alignment horizontal="center"/>
    </xf>
    <xf numFmtId="44" fontId="97" fillId="0" borderId="13" xfId="0" applyNumberFormat="1" applyFont="1" applyBorder="1" applyAlignment="1">
      <alignment horizontal="center"/>
    </xf>
    <xf numFmtId="2" fontId="3" fillId="53" borderId="12" xfId="0" applyNumberFormat="1" applyFont="1" applyFill="1" applyBorder="1" applyAlignment="1" applyProtection="1">
      <alignment horizontal="center" vertical="center"/>
      <protection/>
    </xf>
    <xf numFmtId="2" fontId="3" fillId="53" borderId="16" xfId="0" applyNumberFormat="1" applyFont="1" applyFill="1" applyBorder="1" applyAlignment="1" applyProtection="1">
      <alignment horizontal="center" vertical="center"/>
      <protection/>
    </xf>
    <xf numFmtId="2" fontId="3" fillId="53" borderId="36" xfId="0" applyNumberFormat="1" applyFont="1" applyFill="1" applyBorder="1" applyAlignment="1" applyProtection="1">
      <alignment horizontal="center" vertical="center"/>
      <protection/>
    </xf>
    <xf numFmtId="43" fontId="97" fillId="0" borderId="10" xfId="0" applyNumberFormat="1" applyFont="1" applyBorder="1" applyAlignment="1" applyProtection="1">
      <alignment horizontal="center" vertical="center"/>
      <protection/>
    </xf>
    <xf numFmtId="43" fontId="97" fillId="0" borderId="11" xfId="0" applyNumberFormat="1" applyFont="1" applyBorder="1" applyAlignment="1" applyProtection="1">
      <alignment horizontal="center" vertical="center"/>
      <protection/>
    </xf>
    <xf numFmtId="43" fontId="97" fillId="0" borderId="13" xfId="0" applyNumberFormat="1" applyFont="1" applyBorder="1" applyAlignment="1" applyProtection="1">
      <alignment horizontal="center" vertical="center"/>
      <protection/>
    </xf>
    <xf numFmtId="0" fontId="97" fillId="0" borderId="0" xfId="0" applyFont="1" applyBorder="1" applyAlignment="1">
      <alignment horizontal="left" vertical="center" wrapText="1"/>
    </xf>
    <xf numFmtId="0" fontId="4" fillId="34" borderId="54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4" fillId="36" borderId="58" xfId="0" applyFont="1" applyFill="1" applyBorder="1" applyAlignment="1" applyProtection="1">
      <alignment horizontal="center" vertical="center" wrapText="1"/>
      <protection/>
    </xf>
    <xf numFmtId="0" fontId="96" fillId="0" borderId="9" xfId="0" applyFont="1" applyFill="1" applyBorder="1" applyAlignment="1" applyProtection="1">
      <alignment horizontal="left" vertical="center" wrapText="1" indent="1"/>
      <protection/>
    </xf>
    <xf numFmtId="3" fontId="97" fillId="0" borderId="12" xfId="0" applyNumberFormat="1" applyFont="1" applyFill="1" applyBorder="1" applyAlignment="1" applyProtection="1">
      <alignment horizontal="center" vertical="center"/>
      <protection/>
    </xf>
    <xf numFmtId="3" fontId="97" fillId="0" borderId="16" xfId="0" applyNumberFormat="1" applyFont="1" applyFill="1" applyBorder="1" applyAlignment="1" applyProtection="1">
      <alignment horizontal="center" vertical="center"/>
      <protection/>
    </xf>
    <xf numFmtId="3" fontId="97" fillId="0" borderId="36" xfId="0" applyNumberFormat="1" applyFont="1" applyFill="1" applyBorder="1" applyAlignment="1" applyProtection="1">
      <alignment horizontal="center" vertical="center"/>
      <protection/>
    </xf>
    <xf numFmtId="172" fontId="3" fillId="0" borderId="12" xfId="67" applyNumberFormat="1" applyFont="1" applyFill="1" applyBorder="1" applyAlignment="1" applyProtection="1">
      <alignment horizontal="center" vertical="center"/>
      <protection/>
    </xf>
    <xf numFmtId="172" fontId="3" fillId="0" borderId="16" xfId="67" applyNumberFormat="1" applyFont="1" applyFill="1" applyBorder="1" applyAlignment="1" applyProtection="1">
      <alignment horizontal="center" vertical="center"/>
      <protection/>
    </xf>
    <xf numFmtId="172" fontId="3" fillId="0" borderId="36" xfId="67" applyNumberFormat="1" applyFont="1" applyFill="1" applyBorder="1" applyAlignment="1" applyProtection="1">
      <alignment horizontal="center" vertical="center"/>
      <protection/>
    </xf>
    <xf numFmtId="43" fontId="3" fillId="0" borderId="12" xfId="0" applyNumberFormat="1" applyFont="1" applyBorder="1" applyAlignment="1" applyProtection="1">
      <alignment horizontal="center" vertical="center"/>
      <protection/>
    </xf>
    <xf numFmtId="43" fontId="3" fillId="0" borderId="16" xfId="0" applyNumberFormat="1" applyFont="1" applyBorder="1" applyAlignment="1" applyProtection="1">
      <alignment horizontal="center" vertical="center"/>
      <protection/>
    </xf>
    <xf numFmtId="2" fontId="3" fillId="53" borderId="10" xfId="0" applyNumberFormat="1" applyFont="1" applyFill="1" applyBorder="1" applyAlignment="1" applyProtection="1">
      <alignment horizontal="center" vertical="center"/>
      <protection/>
    </xf>
    <xf numFmtId="2" fontId="3" fillId="53" borderId="11" xfId="0" applyNumberFormat="1" applyFont="1" applyFill="1" applyBorder="1" applyAlignment="1" applyProtection="1">
      <alignment horizontal="center" vertical="center"/>
      <protection/>
    </xf>
    <xf numFmtId="2" fontId="3" fillId="53" borderId="13" xfId="0" applyNumberFormat="1" applyFont="1" applyFill="1" applyBorder="1" applyAlignment="1" applyProtection="1">
      <alignment horizontal="center" vertical="center"/>
      <protection/>
    </xf>
    <xf numFmtId="0" fontId="96" fillId="0" borderId="10" xfId="0" applyFont="1" applyFill="1" applyBorder="1" applyAlignment="1" applyProtection="1">
      <alignment horizontal="left" vertical="center" wrapText="1"/>
      <protection/>
    </xf>
    <xf numFmtId="0" fontId="96" fillId="0" borderId="11" xfId="0" applyFont="1" applyFill="1" applyBorder="1" applyAlignment="1" applyProtection="1">
      <alignment horizontal="left" vertical="center" wrapText="1"/>
      <protection/>
    </xf>
    <xf numFmtId="0" fontId="96" fillId="0" borderId="13" xfId="0" applyFont="1" applyFill="1" applyBorder="1" applyAlignment="1" applyProtection="1">
      <alignment horizontal="left" vertical="center" wrapText="1"/>
      <protection/>
    </xf>
    <xf numFmtId="3" fontId="97" fillId="0" borderId="10" xfId="0" applyNumberFormat="1" applyFont="1" applyFill="1" applyBorder="1" applyAlignment="1" applyProtection="1">
      <alignment horizontal="center" vertical="center"/>
      <protection/>
    </xf>
    <xf numFmtId="3" fontId="97" fillId="0" borderId="11" xfId="0" applyNumberFormat="1" applyFont="1" applyFill="1" applyBorder="1" applyAlignment="1" applyProtection="1">
      <alignment horizontal="center" vertical="center"/>
      <protection/>
    </xf>
    <xf numFmtId="3" fontId="97" fillId="0" borderId="13" xfId="0" applyNumberFormat="1" applyFont="1" applyFill="1" applyBorder="1" applyAlignment="1" applyProtection="1">
      <alignment horizontal="center" vertical="center"/>
      <protection/>
    </xf>
    <xf numFmtId="172" fontId="3" fillId="0" borderId="10" xfId="67" applyNumberFormat="1" applyFont="1" applyFill="1" applyBorder="1" applyAlignment="1" applyProtection="1">
      <alignment horizontal="center" vertical="center"/>
      <protection/>
    </xf>
    <xf numFmtId="172" fontId="3" fillId="0" borderId="11" xfId="67" applyNumberFormat="1" applyFont="1" applyFill="1" applyBorder="1" applyAlignment="1" applyProtection="1">
      <alignment horizontal="center" vertical="center"/>
      <protection/>
    </xf>
    <xf numFmtId="172" fontId="3" fillId="0" borderId="13" xfId="67" applyNumberFormat="1" applyFont="1" applyFill="1" applyBorder="1" applyAlignment="1" applyProtection="1">
      <alignment horizontal="center" vertical="center"/>
      <protection/>
    </xf>
    <xf numFmtId="0" fontId="96" fillId="0" borderId="12" xfId="0" applyFont="1" applyFill="1" applyBorder="1" applyAlignment="1" applyProtection="1">
      <alignment horizontal="left" vertical="center" wrapText="1" indent="1"/>
      <protection/>
    </xf>
    <xf numFmtId="0" fontId="96" fillId="0" borderId="16" xfId="0" applyFont="1" applyFill="1" applyBorder="1" applyAlignment="1" applyProtection="1">
      <alignment horizontal="left" vertical="center" wrapText="1" indent="1"/>
      <protection/>
    </xf>
    <xf numFmtId="0" fontId="96" fillId="0" borderId="36" xfId="0" applyFont="1" applyFill="1" applyBorder="1" applyAlignment="1" applyProtection="1">
      <alignment horizontal="left" vertical="center" wrapText="1" indent="1"/>
      <protection/>
    </xf>
    <xf numFmtId="172" fontId="3" fillId="13" borderId="12" xfId="67" applyNumberFormat="1" applyFont="1" applyFill="1" applyBorder="1" applyAlignment="1" applyProtection="1">
      <alignment horizontal="center" vertical="center"/>
      <protection/>
    </xf>
    <xf numFmtId="172" fontId="3" fillId="13" borderId="16" xfId="67" applyNumberFormat="1" applyFont="1" applyFill="1" applyBorder="1" applyAlignment="1" applyProtection="1">
      <alignment horizontal="center" vertical="center"/>
      <protection/>
    </xf>
    <xf numFmtId="172" fontId="3" fillId="13" borderId="36" xfId="67" applyNumberFormat="1" applyFont="1" applyFill="1" applyBorder="1" applyAlignment="1" applyProtection="1">
      <alignment horizontal="center" vertical="center"/>
      <protection/>
    </xf>
    <xf numFmtId="0" fontId="96" fillId="12" borderId="10" xfId="0" applyFont="1" applyFill="1" applyBorder="1" applyAlignment="1" applyProtection="1">
      <alignment horizontal="right" vertical="center" wrapText="1"/>
      <protection/>
    </xf>
    <xf numFmtId="0" fontId="96" fillId="12" borderId="11" xfId="0" applyFont="1" applyFill="1" applyBorder="1" applyAlignment="1" applyProtection="1">
      <alignment horizontal="right" vertical="center" wrapText="1"/>
      <protection/>
    </xf>
    <xf numFmtId="0" fontId="96" fillId="12" borderId="13" xfId="0" applyFont="1" applyFill="1" applyBorder="1" applyAlignment="1" applyProtection="1">
      <alignment horizontal="right" vertical="center" wrapText="1"/>
      <protection/>
    </xf>
    <xf numFmtId="172" fontId="4" fillId="12" borderId="10" xfId="67" applyNumberFormat="1" applyFont="1" applyFill="1" applyBorder="1" applyAlignment="1" applyProtection="1">
      <alignment horizontal="center" vertical="center"/>
      <protection/>
    </xf>
    <xf numFmtId="172" fontId="4" fillId="12" borderId="11" xfId="67" applyNumberFormat="1" applyFont="1" applyFill="1" applyBorder="1" applyAlignment="1" applyProtection="1">
      <alignment horizontal="center" vertical="center"/>
      <protection/>
    </xf>
    <xf numFmtId="172" fontId="4" fillId="12" borderId="13" xfId="67" applyNumberFormat="1" applyFont="1" applyFill="1" applyBorder="1" applyAlignment="1" applyProtection="1">
      <alignment horizontal="center" vertical="center"/>
      <protection/>
    </xf>
    <xf numFmtId="172" fontId="4" fillId="12" borderId="10" xfId="67" applyNumberFormat="1" applyFont="1" applyFill="1" applyBorder="1" applyAlignment="1" applyProtection="1">
      <alignment vertical="center"/>
      <protection/>
    </xf>
    <xf numFmtId="172" fontId="4" fillId="12" borderId="11" xfId="67" applyNumberFormat="1" applyFont="1" applyFill="1" applyBorder="1" applyAlignment="1" applyProtection="1">
      <alignment vertical="center"/>
      <protection/>
    </xf>
    <xf numFmtId="172" fontId="4" fillId="12" borderId="13" xfId="67" applyNumberFormat="1" applyFont="1" applyFill="1" applyBorder="1" applyAlignment="1" applyProtection="1">
      <alignment vertical="center"/>
      <protection/>
    </xf>
    <xf numFmtId="2" fontId="4" fillId="54" borderId="10" xfId="0" applyNumberFormat="1" applyFont="1" applyFill="1" applyBorder="1" applyAlignment="1" applyProtection="1">
      <alignment horizontal="center" vertical="center"/>
      <protection/>
    </xf>
    <xf numFmtId="2" fontId="4" fillId="54" borderId="11" xfId="0" applyNumberFormat="1" applyFont="1" applyFill="1" applyBorder="1" applyAlignment="1" applyProtection="1">
      <alignment horizontal="center" vertical="center"/>
      <protection/>
    </xf>
    <xf numFmtId="2" fontId="4" fillId="54" borderId="13" xfId="0" applyNumberFormat="1" applyFont="1" applyFill="1" applyBorder="1" applyAlignment="1" applyProtection="1">
      <alignment horizontal="center" vertical="center"/>
      <protection/>
    </xf>
    <xf numFmtId="43" fontId="4" fillId="12" borderId="10" xfId="0" applyNumberFormat="1" applyFont="1" applyFill="1" applyBorder="1" applyAlignment="1" applyProtection="1">
      <alignment horizontal="center" vertical="center"/>
      <protection/>
    </xf>
    <xf numFmtId="43" fontId="4" fillId="12" borderId="11" xfId="0" applyNumberFormat="1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172" fontId="3" fillId="33" borderId="12" xfId="67" applyNumberFormat="1" applyFont="1" applyFill="1" applyBorder="1" applyAlignment="1" applyProtection="1">
      <alignment horizontal="center" vertical="center"/>
      <protection/>
    </xf>
    <xf numFmtId="172" fontId="3" fillId="33" borderId="16" xfId="67" applyNumberFormat="1" applyFont="1" applyFill="1" applyBorder="1" applyAlignment="1" applyProtection="1">
      <alignment horizontal="center" vertical="center"/>
      <protection/>
    </xf>
    <xf numFmtId="172" fontId="3" fillId="33" borderId="36" xfId="67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 indent="1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36" xfId="0" applyNumberFormat="1" applyFont="1" applyFill="1" applyBorder="1" applyAlignment="1" applyProtection="1">
      <alignment horizontal="center" vertical="center"/>
      <protection/>
    </xf>
    <xf numFmtId="172" fontId="102" fillId="0" borderId="12" xfId="67" applyNumberFormat="1" applyFont="1" applyFill="1" applyBorder="1" applyAlignment="1" applyProtection="1">
      <alignment horizontal="center" vertical="center"/>
      <protection/>
    </xf>
    <xf numFmtId="172" fontId="102" fillId="0" borderId="16" xfId="67" applyNumberFormat="1" applyFont="1" applyFill="1" applyBorder="1" applyAlignment="1" applyProtection="1">
      <alignment horizontal="center" vertical="center"/>
      <protection/>
    </xf>
    <xf numFmtId="172" fontId="102" fillId="0" borderId="36" xfId="67" applyNumberFormat="1" applyFont="1" applyFill="1" applyBorder="1" applyAlignment="1" applyProtection="1">
      <alignment horizontal="center" vertical="center"/>
      <protection/>
    </xf>
    <xf numFmtId="172" fontId="102" fillId="0" borderId="12" xfId="67" applyNumberFormat="1" applyFont="1" applyFill="1" applyBorder="1" applyAlignment="1" applyProtection="1">
      <alignment vertical="center"/>
      <protection/>
    </xf>
    <xf numFmtId="172" fontId="102" fillId="0" borderId="16" xfId="67" applyNumberFormat="1" applyFont="1" applyFill="1" applyBorder="1" applyAlignment="1" applyProtection="1">
      <alignment vertical="center"/>
      <protection/>
    </xf>
    <xf numFmtId="172" fontId="102" fillId="0" borderId="36" xfId="67" applyNumberFormat="1" applyFont="1" applyFill="1" applyBorder="1" applyAlignment="1" applyProtection="1">
      <alignment vertical="center"/>
      <protection/>
    </xf>
    <xf numFmtId="172" fontId="3" fillId="0" borderId="12" xfId="67" applyNumberFormat="1" applyFont="1" applyFill="1" applyBorder="1" applyAlignment="1" applyProtection="1">
      <alignment vertical="center"/>
      <protection/>
    </xf>
    <xf numFmtId="172" fontId="3" fillId="0" borderId="16" xfId="67" applyNumberFormat="1" applyFont="1" applyFill="1" applyBorder="1" applyAlignment="1" applyProtection="1">
      <alignment vertical="center"/>
      <protection/>
    </xf>
    <xf numFmtId="172" fontId="3" fillId="0" borderId="36" xfId="67" applyNumberFormat="1" applyFont="1" applyFill="1" applyBorder="1" applyAlignment="1" applyProtection="1">
      <alignment vertical="center"/>
      <protection/>
    </xf>
    <xf numFmtId="43" fontId="102" fillId="0" borderId="12" xfId="0" applyNumberFormat="1" applyFont="1" applyBorder="1" applyAlignment="1" applyProtection="1">
      <alignment horizontal="center" vertical="center"/>
      <protection/>
    </xf>
    <xf numFmtId="43" fontId="102" fillId="0" borderId="16" xfId="0" applyNumberFormat="1" applyFont="1" applyBorder="1" applyAlignment="1" applyProtection="1">
      <alignment horizontal="center" vertical="center"/>
      <protection/>
    </xf>
    <xf numFmtId="0" fontId="100" fillId="38" borderId="10" xfId="0" applyFont="1" applyFill="1" applyBorder="1" applyAlignment="1" applyProtection="1">
      <alignment horizontal="right" vertical="center" wrapText="1"/>
      <protection/>
    </xf>
    <xf numFmtId="0" fontId="100" fillId="38" borderId="11" xfId="0" applyFont="1" applyFill="1" applyBorder="1" applyAlignment="1" applyProtection="1">
      <alignment horizontal="right" vertical="center" wrapText="1"/>
      <protection/>
    </xf>
    <xf numFmtId="0" fontId="100" fillId="38" borderId="13" xfId="0" applyFont="1" applyFill="1" applyBorder="1" applyAlignment="1" applyProtection="1">
      <alignment horizontal="right" vertical="center" wrapText="1"/>
      <protection/>
    </xf>
    <xf numFmtId="0" fontId="100" fillId="38" borderId="12" xfId="0" applyFont="1" applyFill="1" applyBorder="1" applyAlignment="1" applyProtection="1">
      <alignment horizontal="right" vertical="center" wrapText="1"/>
      <protection/>
    </xf>
    <xf numFmtId="0" fontId="100" fillId="38" borderId="16" xfId="0" applyFont="1" applyFill="1" applyBorder="1" applyAlignment="1" applyProtection="1">
      <alignment horizontal="right" vertical="center" wrapText="1"/>
      <protection/>
    </xf>
    <xf numFmtId="0" fontId="100" fillId="38" borderId="36" xfId="0" applyFont="1" applyFill="1" applyBorder="1" applyAlignment="1" applyProtection="1">
      <alignment horizontal="right" vertical="center" wrapText="1"/>
      <protection/>
    </xf>
    <xf numFmtId="0" fontId="100" fillId="38" borderId="30" xfId="0" applyFont="1" applyFill="1" applyBorder="1" applyAlignment="1" applyProtection="1">
      <alignment horizontal="right" vertical="center" wrapText="1"/>
      <protection/>
    </xf>
    <xf numFmtId="0" fontId="100" fillId="38" borderId="14" xfId="0" applyFont="1" applyFill="1" applyBorder="1" applyAlignment="1" applyProtection="1">
      <alignment horizontal="right" vertical="center" wrapText="1"/>
      <protection/>
    </xf>
    <xf numFmtId="0" fontId="100" fillId="38" borderId="15" xfId="0" applyFont="1" applyFill="1" applyBorder="1" applyAlignment="1" applyProtection="1">
      <alignment horizontal="right" vertical="center" wrapText="1"/>
      <protection/>
    </xf>
    <xf numFmtId="44" fontId="100" fillId="35" borderId="12" xfId="0" applyNumberFormat="1" applyFont="1" applyFill="1" applyBorder="1" applyAlignment="1">
      <alignment horizontal="center" vertical="center"/>
    </xf>
    <xf numFmtId="44" fontId="100" fillId="35" borderId="16" xfId="0" applyNumberFormat="1" applyFont="1" applyFill="1" applyBorder="1" applyAlignment="1">
      <alignment horizontal="center" vertical="center"/>
    </xf>
    <xf numFmtId="44" fontId="100" fillId="35" borderId="36" xfId="0" applyNumberFormat="1" applyFont="1" applyFill="1" applyBorder="1" applyAlignment="1">
      <alignment horizontal="center" vertical="center"/>
    </xf>
    <xf numFmtId="44" fontId="100" fillId="35" borderId="30" xfId="0" applyNumberFormat="1" applyFont="1" applyFill="1" applyBorder="1" applyAlignment="1">
      <alignment horizontal="center" vertical="center"/>
    </xf>
    <xf numFmtId="44" fontId="100" fillId="35" borderId="14" xfId="0" applyNumberFormat="1" applyFont="1" applyFill="1" applyBorder="1" applyAlignment="1">
      <alignment horizontal="center" vertical="center"/>
    </xf>
    <xf numFmtId="44" fontId="100" fillId="35" borderId="15" xfId="0" applyNumberFormat="1" applyFont="1" applyFill="1" applyBorder="1" applyAlignment="1">
      <alignment horizontal="center" vertical="center"/>
    </xf>
    <xf numFmtId="1" fontId="5" fillId="13" borderId="10" xfId="67" applyNumberFormat="1" applyFont="1" applyFill="1" applyBorder="1" applyAlignment="1" applyProtection="1">
      <alignment horizontal="center" vertical="center"/>
      <protection/>
    </xf>
    <xf numFmtId="1" fontId="5" fillId="13" borderId="13" xfId="6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4" borderId="59" xfId="0" applyFont="1" applyFill="1" applyBorder="1" applyAlignment="1" applyProtection="1">
      <alignment horizontal="center" vertical="center" wrapText="1"/>
      <protection/>
    </xf>
    <xf numFmtId="0" fontId="4" fillId="34" borderId="60" xfId="0" applyFont="1" applyFill="1" applyBorder="1" applyAlignment="1" applyProtection="1">
      <alignment horizontal="center" vertical="center" wrapText="1"/>
      <protection/>
    </xf>
    <xf numFmtId="0" fontId="4" fillId="34" borderId="61" xfId="0" applyFont="1" applyFill="1" applyBorder="1" applyAlignment="1" applyProtection="1">
      <alignment horizontal="center" vertical="center" wrapText="1"/>
      <protection/>
    </xf>
    <xf numFmtId="172" fontId="4" fillId="36" borderId="9" xfId="0" applyNumberFormat="1" applyFont="1" applyFill="1" applyBorder="1" applyAlignment="1" applyProtection="1">
      <alignment horizontal="center" vertical="center"/>
      <protection/>
    </xf>
    <xf numFmtId="43" fontId="97" fillId="0" borderId="9" xfId="0" applyNumberFormat="1" applyFont="1" applyBorder="1" applyAlignment="1" applyProtection="1">
      <alignment horizontal="center" vertical="center"/>
      <protection/>
    </xf>
    <xf numFmtId="44" fontId="96" fillId="38" borderId="9" xfId="0" applyNumberFormat="1" applyFont="1" applyFill="1" applyBorder="1" applyAlignment="1">
      <alignment horizontal="center" vertical="center"/>
    </xf>
    <xf numFmtId="0" fontId="97" fillId="34" borderId="12" xfId="0" applyFont="1" applyFill="1" applyBorder="1" applyAlignment="1">
      <alignment horizontal="left" vertical="center"/>
    </xf>
    <xf numFmtId="0" fontId="97" fillId="34" borderId="16" xfId="0" applyFont="1" applyFill="1" applyBorder="1" applyAlignment="1">
      <alignment horizontal="left" vertical="center"/>
    </xf>
    <xf numFmtId="0" fontId="97" fillId="34" borderId="36" xfId="0" applyFont="1" applyFill="1" applyBorder="1" applyAlignment="1">
      <alignment horizontal="left" vertical="center"/>
    </xf>
    <xf numFmtId="0" fontId="97" fillId="34" borderId="26" xfId="0" applyFont="1" applyFill="1" applyBorder="1" applyAlignment="1">
      <alignment horizontal="left" vertical="center"/>
    </xf>
    <xf numFmtId="0" fontId="97" fillId="34" borderId="0" xfId="0" applyFont="1" applyFill="1" applyBorder="1" applyAlignment="1">
      <alignment horizontal="left" vertical="center"/>
    </xf>
    <xf numFmtId="0" fontId="97" fillId="34" borderId="50" xfId="0" applyFont="1" applyFill="1" applyBorder="1" applyAlignment="1">
      <alignment horizontal="left" vertical="center"/>
    </xf>
    <xf numFmtId="0" fontId="97" fillId="34" borderId="30" xfId="0" applyFont="1" applyFill="1" applyBorder="1" applyAlignment="1">
      <alignment horizontal="left" vertical="center"/>
    </xf>
    <xf numFmtId="0" fontId="97" fillId="34" borderId="14" xfId="0" applyFont="1" applyFill="1" applyBorder="1" applyAlignment="1">
      <alignment horizontal="left" vertical="center"/>
    </xf>
    <xf numFmtId="0" fontId="97" fillId="34" borderId="15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horizontal="center" vertical="center" wrapText="1"/>
    </xf>
    <xf numFmtId="0" fontId="99" fillId="34" borderId="16" xfId="0" applyFont="1" applyFill="1" applyBorder="1" applyAlignment="1">
      <alignment horizontal="center" vertical="center" wrapText="1"/>
    </xf>
    <xf numFmtId="0" fontId="99" fillId="34" borderId="36" xfId="0" applyFont="1" applyFill="1" applyBorder="1" applyAlignment="1">
      <alignment horizontal="center" vertical="center" wrapText="1"/>
    </xf>
    <xf numFmtId="0" fontId="99" fillId="34" borderId="26" xfId="0" applyFont="1" applyFill="1" applyBorder="1" applyAlignment="1">
      <alignment horizontal="center" vertical="center" wrapText="1"/>
    </xf>
    <xf numFmtId="0" fontId="99" fillId="34" borderId="0" xfId="0" applyFont="1" applyFill="1" applyBorder="1" applyAlignment="1">
      <alignment horizontal="center" vertical="center" wrapText="1"/>
    </xf>
    <xf numFmtId="0" fontId="99" fillId="34" borderId="50" xfId="0" applyFont="1" applyFill="1" applyBorder="1" applyAlignment="1">
      <alignment horizontal="center" vertical="center" wrapText="1"/>
    </xf>
    <xf numFmtId="0" fontId="99" fillId="34" borderId="30" xfId="0" applyFont="1" applyFill="1" applyBorder="1" applyAlignment="1">
      <alignment horizontal="center" vertical="center" wrapText="1"/>
    </xf>
    <xf numFmtId="0" fontId="99" fillId="34" borderId="14" xfId="0" applyFont="1" applyFill="1" applyBorder="1" applyAlignment="1">
      <alignment horizontal="center" vertical="center" wrapText="1"/>
    </xf>
    <xf numFmtId="0" fontId="99" fillId="34" borderId="15" xfId="0" applyFont="1" applyFill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/>
    </xf>
    <xf numFmtId="0" fontId="96" fillId="34" borderId="16" xfId="0" applyFont="1" applyFill="1" applyBorder="1" applyAlignment="1">
      <alignment horizontal="center" vertical="center"/>
    </xf>
    <xf numFmtId="0" fontId="96" fillId="34" borderId="36" xfId="0" applyFont="1" applyFill="1" applyBorder="1" applyAlignment="1">
      <alignment horizontal="center" vertical="center"/>
    </xf>
    <xf numFmtId="0" fontId="96" fillId="34" borderId="26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center" vertical="center"/>
    </xf>
    <xf numFmtId="0" fontId="96" fillId="34" borderId="50" xfId="0" applyFont="1" applyFill="1" applyBorder="1" applyAlignment="1">
      <alignment horizontal="center" vertical="center"/>
    </xf>
    <xf numFmtId="0" fontId="96" fillId="34" borderId="30" xfId="0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 horizontal="center" vertical="center"/>
    </xf>
    <xf numFmtId="0" fontId="96" fillId="34" borderId="15" xfId="0" applyFont="1" applyFill="1" applyBorder="1" applyAlignment="1">
      <alignment horizontal="center" vertical="center"/>
    </xf>
    <xf numFmtId="44" fontId="96" fillId="34" borderId="36" xfId="0" applyNumberFormat="1" applyFont="1" applyFill="1" applyBorder="1" applyAlignment="1">
      <alignment horizontal="center" vertical="center" wrapText="1"/>
    </xf>
    <xf numFmtId="44" fontId="96" fillId="34" borderId="15" xfId="0" applyNumberFormat="1" applyFont="1" applyFill="1" applyBorder="1" applyAlignment="1">
      <alignment horizontal="center" vertical="center" wrapText="1"/>
    </xf>
    <xf numFmtId="0" fontId="98" fillId="36" borderId="12" xfId="0" applyFont="1" applyFill="1" applyBorder="1" applyAlignment="1">
      <alignment horizontal="left" vertical="center" wrapText="1"/>
    </xf>
    <xf numFmtId="0" fontId="98" fillId="36" borderId="16" xfId="0" applyFont="1" applyFill="1" applyBorder="1" applyAlignment="1">
      <alignment horizontal="left" vertical="center" wrapText="1"/>
    </xf>
    <xf numFmtId="0" fontId="98" fillId="36" borderId="36" xfId="0" applyFont="1" applyFill="1" applyBorder="1" applyAlignment="1">
      <alignment horizontal="left" vertical="center" wrapText="1"/>
    </xf>
    <xf numFmtId="0" fontId="98" fillId="36" borderId="26" xfId="0" applyFont="1" applyFill="1" applyBorder="1" applyAlignment="1">
      <alignment horizontal="left" vertical="center" wrapText="1"/>
    </xf>
    <xf numFmtId="0" fontId="98" fillId="36" borderId="0" xfId="0" applyFont="1" applyFill="1" applyBorder="1" applyAlignment="1">
      <alignment horizontal="left" vertical="center" wrapText="1"/>
    </xf>
    <xf numFmtId="0" fontId="98" fillId="36" borderId="50" xfId="0" applyFont="1" applyFill="1" applyBorder="1" applyAlignment="1">
      <alignment horizontal="left" vertical="center" wrapText="1"/>
    </xf>
    <xf numFmtId="0" fontId="98" fillId="36" borderId="30" xfId="0" applyFont="1" applyFill="1" applyBorder="1" applyAlignment="1">
      <alignment horizontal="left" vertical="center" wrapText="1"/>
    </xf>
    <xf numFmtId="0" fontId="98" fillId="36" borderId="14" xfId="0" applyFont="1" applyFill="1" applyBorder="1" applyAlignment="1">
      <alignment horizontal="left" vertical="center" wrapText="1"/>
    </xf>
    <xf numFmtId="0" fontId="98" fillId="36" borderId="15" xfId="0" applyFont="1" applyFill="1" applyBorder="1" applyAlignment="1">
      <alignment horizontal="left" vertical="center" wrapText="1"/>
    </xf>
    <xf numFmtId="3" fontId="97" fillId="36" borderId="9" xfId="0" applyNumberFormat="1" applyFont="1" applyFill="1" applyBorder="1" applyAlignment="1">
      <alignment horizontal="center" vertical="center" wrapText="1"/>
    </xf>
    <xf numFmtId="0" fontId="98" fillId="36" borderId="9" xfId="0" applyFont="1" applyFill="1" applyBorder="1" applyAlignment="1">
      <alignment horizontal="left" vertical="center" wrapText="1"/>
    </xf>
    <xf numFmtId="0" fontId="97" fillId="36" borderId="9" xfId="0" applyFont="1" applyFill="1" applyBorder="1" applyAlignment="1">
      <alignment horizontal="center" vertical="center" wrapText="1"/>
    </xf>
    <xf numFmtId="0" fontId="97" fillId="36" borderId="9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6" xfId="0" applyFont="1" applyFill="1" applyBorder="1" applyAlignment="1">
      <alignment horizontal="left" vertical="center" wrapText="1"/>
    </xf>
    <xf numFmtId="0" fontId="96" fillId="34" borderId="36" xfId="0" applyFont="1" applyFill="1" applyBorder="1" applyAlignment="1">
      <alignment horizontal="left" vertical="center" wrapText="1"/>
    </xf>
    <xf numFmtId="0" fontId="96" fillId="34" borderId="26" xfId="0" applyFont="1" applyFill="1" applyBorder="1" applyAlignment="1">
      <alignment horizontal="left" vertical="center" wrapText="1"/>
    </xf>
    <xf numFmtId="0" fontId="96" fillId="34" borderId="0" xfId="0" applyFont="1" applyFill="1" applyBorder="1" applyAlignment="1">
      <alignment horizontal="left" vertical="center" wrapText="1"/>
    </xf>
    <xf numFmtId="0" fontId="96" fillId="34" borderId="50" xfId="0" applyFont="1" applyFill="1" applyBorder="1" applyAlignment="1">
      <alignment horizontal="left" vertical="center" wrapText="1"/>
    </xf>
    <xf numFmtId="0" fontId="96" fillId="34" borderId="30" xfId="0" applyFont="1" applyFill="1" applyBorder="1" applyAlignment="1">
      <alignment horizontal="left" vertical="center" wrapText="1"/>
    </xf>
    <xf numFmtId="0" fontId="96" fillId="34" borderId="14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9" fillId="36" borderId="12" xfId="0" applyFont="1" applyFill="1" applyBorder="1" applyAlignment="1">
      <alignment horizontal="left" vertical="center" wrapText="1"/>
    </xf>
    <xf numFmtId="0" fontId="99" fillId="36" borderId="16" xfId="0" applyFont="1" applyFill="1" applyBorder="1" applyAlignment="1">
      <alignment horizontal="left" vertical="center" wrapText="1"/>
    </xf>
    <xf numFmtId="0" fontId="99" fillId="36" borderId="36" xfId="0" applyFont="1" applyFill="1" applyBorder="1" applyAlignment="1">
      <alignment horizontal="left" vertical="center" wrapText="1"/>
    </xf>
    <xf numFmtId="0" fontId="99" fillId="36" borderId="26" xfId="0" applyFont="1" applyFill="1" applyBorder="1" applyAlignment="1">
      <alignment horizontal="left" vertical="center" wrapText="1"/>
    </xf>
    <xf numFmtId="0" fontId="99" fillId="36" borderId="0" xfId="0" applyFont="1" applyFill="1" applyBorder="1" applyAlignment="1">
      <alignment horizontal="left" vertical="center" wrapText="1"/>
    </xf>
    <xf numFmtId="0" fontId="99" fillId="36" borderId="50" xfId="0" applyFont="1" applyFill="1" applyBorder="1" applyAlignment="1">
      <alignment horizontal="left" vertical="center" wrapText="1"/>
    </xf>
    <xf numFmtId="0" fontId="99" fillId="36" borderId="30" xfId="0" applyFont="1" applyFill="1" applyBorder="1" applyAlignment="1">
      <alignment horizontal="left" vertical="center" wrapText="1"/>
    </xf>
    <xf numFmtId="0" fontId="99" fillId="36" borderId="14" xfId="0" applyFont="1" applyFill="1" applyBorder="1" applyAlignment="1">
      <alignment horizontal="left" vertical="center" wrapText="1"/>
    </xf>
    <xf numFmtId="0" fontId="99" fillId="36" borderId="15" xfId="0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left" vertical="center" wrapText="1"/>
    </xf>
    <xf numFmtId="0" fontId="101" fillId="34" borderId="16" xfId="0" applyFont="1" applyFill="1" applyBorder="1" applyAlignment="1">
      <alignment horizontal="left" vertical="center" wrapText="1"/>
    </xf>
    <xf numFmtId="0" fontId="101" fillId="34" borderId="36" xfId="0" applyFont="1" applyFill="1" applyBorder="1" applyAlignment="1">
      <alignment horizontal="left" vertical="center" wrapText="1"/>
    </xf>
    <xf numFmtId="0" fontId="101" fillId="34" borderId="26" xfId="0" applyFont="1" applyFill="1" applyBorder="1" applyAlignment="1">
      <alignment horizontal="left" vertical="center" wrapText="1"/>
    </xf>
    <xf numFmtId="0" fontId="101" fillId="34" borderId="0" xfId="0" applyFont="1" applyFill="1" applyBorder="1" applyAlignment="1">
      <alignment horizontal="left" vertical="center" wrapText="1"/>
    </xf>
    <xf numFmtId="0" fontId="101" fillId="34" borderId="50" xfId="0" applyFont="1" applyFill="1" applyBorder="1" applyAlignment="1">
      <alignment horizontal="left" vertical="center" wrapText="1"/>
    </xf>
    <xf numFmtId="0" fontId="101" fillId="34" borderId="30" xfId="0" applyFont="1" applyFill="1" applyBorder="1" applyAlignment="1">
      <alignment horizontal="left" vertical="center" wrapText="1"/>
    </xf>
    <xf numFmtId="0" fontId="101" fillId="34" borderId="14" xfId="0" applyFont="1" applyFill="1" applyBorder="1" applyAlignment="1">
      <alignment horizontal="left" vertical="center" wrapText="1"/>
    </xf>
    <xf numFmtId="0" fontId="101" fillId="34" borderId="15" xfId="0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center" vertical="center" wrapText="1"/>
    </xf>
    <xf numFmtId="0" fontId="101" fillId="34" borderId="16" xfId="0" applyFont="1" applyFill="1" applyBorder="1" applyAlignment="1">
      <alignment horizontal="center" vertical="center" wrapText="1"/>
    </xf>
    <xf numFmtId="0" fontId="101" fillId="34" borderId="36" xfId="0" applyFont="1" applyFill="1" applyBorder="1" applyAlignment="1">
      <alignment horizontal="center" vertical="center" wrapText="1"/>
    </xf>
    <xf numFmtId="0" fontId="101" fillId="34" borderId="26" xfId="0" applyFont="1" applyFill="1" applyBorder="1" applyAlignment="1">
      <alignment horizontal="center" vertical="center" wrapText="1"/>
    </xf>
    <xf numFmtId="0" fontId="101" fillId="34" borderId="0" xfId="0" applyFont="1" applyFill="1" applyBorder="1" applyAlignment="1">
      <alignment horizontal="center" vertical="center" wrapText="1"/>
    </xf>
    <xf numFmtId="0" fontId="101" fillId="34" borderId="50" xfId="0" applyFont="1" applyFill="1" applyBorder="1" applyAlignment="1">
      <alignment horizontal="center" vertical="center" wrapText="1"/>
    </xf>
    <xf numFmtId="0" fontId="101" fillId="34" borderId="30" xfId="0" applyFont="1" applyFill="1" applyBorder="1" applyAlignment="1">
      <alignment horizontal="center" vertical="center" wrapText="1"/>
    </xf>
    <xf numFmtId="0" fontId="101" fillId="34" borderId="14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49" fontId="100" fillId="0" borderId="14" xfId="0" applyNumberFormat="1" applyFont="1" applyBorder="1" applyAlignment="1">
      <alignment horizontal="center"/>
    </xf>
    <xf numFmtId="44" fontId="101" fillId="34" borderId="12" xfId="0" applyNumberFormat="1" applyFont="1" applyFill="1" applyBorder="1" applyAlignment="1">
      <alignment horizontal="center" vertical="center" wrapText="1"/>
    </xf>
    <xf numFmtId="44" fontId="101" fillId="34" borderId="16" xfId="0" applyNumberFormat="1" applyFont="1" applyFill="1" applyBorder="1" applyAlignment="1">
      <alignment horizontal="center" vertical="center" wrapText="1"/>
    </xf>
    <xf numFmtId="44" fontId="101" fillId="34" borderId="30" xfId="0" applyNumberFormat="1" applyFont="1" applyFill="1" applyBorder="1" applyAlignment="1">
      <alignment horizontal="center" vertical="center" wrapText="1"/>
    </xf>
    <xf numFmtId="44" fontId="101" fillId="34" borderId="14" xfId="0" applyNumberFormat="1" applyFont="1" applyFill="1" applyBorder="1" applyAlignment="1">
      <alignment horizontal="center" vertical="center" wrapText="1"/>
    </xf>
    <xf numFmtId="0" fontId="97" fillId="34" borderId="11" xfId="0" applyFont="1" applyFill="1" applyBorder="1" applyAlignment="1">
      <alignment horizontal="center"/>
    </xf>
    <xf numFmtId="0" fontId="101" fillId="34" borderId="62" xfId="0" applyFont="1" applyFill="1" applyBorder="1" applyAlignment="1">
      <alignment horizontal="center" vertical="center"/>
    </xf>
    <xf numFmtId="0" fontId="101" fillId="34" borderId="63" xfId="0" applyFont="1" applyFill="1" applyBorder="1" applyAlignment="1">
      <alignment horizontal="center" vertical="center"/>
    </xf>
    <xf numFmtId="0" fontId="101" fillId="34" borderId="64" xfId="0" applyFont="1" applyFill="1" applyBorder="1" applyAlignment="1">
      <alignment horizontal="center" vertical="center"/>
    </xf>
    <xf numFmtId="0" fontId="101" fillId="34" borderId="65" xfId="0" applyFont="1" applyFill="1" applyBorder="1" applyAlignment="1">
      <alignment horizontal="center" vertical="center"/>
    </xf>
    <xf numFmtId="0" fontId="101" fillId="34" borderId="66" xfId="0" applyFont="1" applyFill="1" applyBorder="1" applyAlignment="1">
      <alignment horizontal="center" vertical="center"/>
    </xf>
    <xf numFmtId="0" fontId="101" fillId="34" borderId="67" xfId="0" applyFont="1" applyFill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4" fillId="34" borderId="69" xfId="0" applyFont="1" applyFill="1" applyBorder="1" applyAlignment="1" applyProtection="1">
      <alignment horizontal="center" vertical="center" wrapText="1"/>
      <protection/>
    </xf>
    <xf numFmtId="0" fontId="4" fillId="34" borderId="62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4" fillId="34" borderId="64" xfId="0" applyFont="1" applyFill="1" applyBorder="1" applyAlignment="1" applyProtection="1">
      <alignment horizontal="center" vertical="center" wrapText="1"/>
      <protection/>
    </xf>
    <xf numFmtId="0" fontId="4" fillId="34" borderId="68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70" xfId="0" applyFont="1" applyFill="1" applyBorder="1" applyAlignment="1" applyProtection="1">
      <alignment horizontal="center" vertical="center" wrapText="1"/>
      <protection/>
    </xf>
    <xf numFmtId="0" fontId="4" fillId="34" borderId="65" xfId="0" applyFont="1" applyFill="1" applyBorder="1" applyAlignment="1" applyProtection="1">
      <alignment horizontal="center" vertical="center" wrapText="1"/>
      <protection/>
    </xf>
    <xf numFmtId="0" fontId="4" fillId="34" borderId="66" xfId="0" applyFont="1" applyFill="1" applyBorder="1" applyAlignment="1" applyProtection="1">
      <alignment horizontal="center" vertical="center" wrapText="1"/>
      <protection/>
    </xf>
    <xf numFmtId="0" fontId="4" fillId="34" borderId="67" xfId="0" applyFont="1" applyFill="1" applyBorder="1" applyAlignment="1" applyProtection="1">
      <alignment horizontal="center" vertical="center" wrapText="1"/>
      <protection/>
    </xf>
    <xf numFmtId="0" fontId="122" fillId="0" borderId="26" xfId="0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4" fillId="36" borderId="36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172" fontId="4" fillId="36" borderId="12" xfId="0" applyNumberFormat="1" applyFont="1" applyFill="1" applyBorder="1" applyAlignment="1" applyProtection="1">
      <alignment horizontal="center" vertical="center"/>
      <protection/>
    </xf>
    <xf numFmtId="172" fontId="4" fillId="36" borderId="16" xfId="0" applyNumberFormat="1" applyFont="1" applyFill="1" applyBorder="1" applyAlignment="1" applyProtection="1">
      <alignment horizontal="center" vertical="center"/>
      <protection/>
    </xf>
    <xf numFmtId="172" fontId="4" fillId="36" borderId="36" xfId="0" applyNumberFormat="1" applyFont="1" applyFill="1" applyBorder="1" applyAlignment="1" applyProtection="1">
      <alignment horizontal="center" vertical="center"/>
      <protection/>
    </xf>
    <xf numFmtId="172" fontId="4" fillId="36" borderId="30" xfId="0" applyNumberFormat="1" applyFont="1" applyFill="1" applyBorder="1" applyAlignment="1" applyProtection="1">
      <alignment horizontal="center" vertical="center"/>
      <protection/>
    </xf>
    <xf numFmtId="172" fontId="4" fillId="36" borderId="14" xfId="0" applyNumberFormat="1" applyFont="1" applyFill="1" applyBorder="1" applyAlignment="1" applyProtection="1">
      <alignment horizontal="center" vertical="center"/>
      <protection/>
    </xf>
    <xf numFmtId="172" fontId="4" fillId="36" borderId="15" xfId="0" applyNumberFormat="1" applyFont="1" applyFill="1" applyBorder="1" applyAlignment="1" applyProtection="1">
      <alignment horizontal="center" vertical="center"/>
      <protection/>
    </xf>
    <xf numFmtId="172" fontId="4" fillId="36" borderId="12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vertical="center"/>
      <protection/>
    </xf>
    <xf numFmtId="172" fontId="4" fillId="36" borderId="36" xfId="0" applyNumberFormat="1" applyFont="1" applyFill="1" applyBorder="1" applyAlignment="1" applyProtection="1">
      <alignment vertical="center"/>
      <protection/>
    </xf>
    <xf numFmtId="172" fontId="4" fillId="36" borderId="30" xfId="0" applyNumberFormat="1" applyFont="1" applyFill="1" applyBorder="1" applyAlignment="1" applyProtection="1">
      <alignment vertical="center"/>
      <protection/>
    </xf>
    <xf numFmtId="172" fontId="4" fillId="36" borderId="14" xfId="0" applyNumberFormat="1" applyFont="1" applyFill="1" applyBorder="1" applyAlignment="1" applyProtection="1">
      <alignment vertical="center"/>
      <protection/>
    </xf>
    <xf numFmtId="172" fontId="4" fillId="36" borderId="15" xfId="0" applyNumberFormat="1" applyFont="1" applyFill="1" applyBorder="1" applyAlignment="1" applyProtection="1">
      <alignment vertical="center"/>
      <protection/>
    </xf>
    <xf numFmtId="44" fontId="4" fillId="36" borderId="12" xfId="0" applyNumberFormat="1" applyFont="1" applyFill="1" applyBorder="1" applyAlignment="1" applyProtection="1">
      <alignment horizontal="center" vertical="center"/>
      <protection/>
    </xf>
    <xf numFmtId="44" fontId="4" fillId="36" borderId="16" xfId="0" applyNumberFormat="1" applyFont="1" applyFill="1" applyBorder="1" applyAlignment="1" applyProtection="1">
      <alignment horizontal="center" vertical="center"/>
      <protection/>
    </xf>
    <xf numFmtId="44" fontId="4" fillId="36" borderId="30" xfId="0" applyNumberFormat="1" applyFont="1" applyFill="1" applyBorder="1" applyAlignment="1" applyProtection="1">
      <alignment horizontal="center" vertical="center"/>
      <protection/>
    </xf>
    <xf numFmtId="44" fontId="4" fillId="36" borderId="14" xfId="0" applyNumberFormat="1" applyFont="1" applyFill="1" applyBorder="1" applyAlignment="1" applyProtection="1">
      <alignment horizontal="center" vertical="center"/>
      <protection/>
    </xf>
    <xf numFmtId="3" fontId="97" fillId="0" borderId="30" xfId="0" applyNumberFormat="1" applyFont="1" applyFill="1" applyBorder="1" applyAlignment="1" applyProtection="1">
      <alignment horizontal="center" vertical="center"/>
      <protection/>
    </xf>
    <xf numFmtId="3" fontId="97" fillId="0" borderId="14" xfId="0" applyNumberFormat="1" applyFont="1" applyFill="1" applyBorder="1" applyAlignment="1" applyProtection="1">
      <alignment horizontal="center" vertical="center"/>
      <protection/>
    </xf>
    <xf numFmtId="3" fontId="97" fillId="0" borderId="15" xfId="0" applyNumberFormat="1" applyFont="1" applyFill="1" applyBorder="1" applyAlignment="1" applyProtection="1">
      <alignment horizontal="center" vertical="center"/>
      <protection/>
    </xf>
    <xf numFmtId="172" fontId="3" fillId="0" borderId="30" xfId="67" applyNumberFormat="1" applyFont="1" applyFill="1" applyBorder="1" applyAlignment="1" applyProtection="1">
      <alignment horizontal="center" vertical="center"/>
      <protection/>
    </xf>
    <xf numFmtId="172" fontId="3" fillId="0" borderId="14" xfId="67" applyNumberFormat="1" applyFont="1" applyFill="1" applyBorder="1" applyAlignment="1" applyProtection="1">
      <alignment horizontal="center" vertical="center"/>
      <protection/>
    </xf>
    <xf numFmtId="172" fontId="3" fillId="0" borderId="15" xfId="67" applyNumberFormat="1" applyFont="1" applyFill="1" applyBorder="1" applyAlignment="1" applyProtection="1">
      <alignment horizontal="center" vertical="center"/>
      <protection/>
    </xf>
    <xf numFmtId="172" fontId="3" fillId="0" borderId="30" xfId="67" applyNumberFormat="1" applyFont="1" applyFill="1" applyBorder="1" applyAlignment="1" applyProtection="1">
      <alignment vertical="center"/>
      <protection/>
    </xf>
    <xf numFmtId="172" fontId="3" fillId="0" borderId="14" xfId="67" applyNumberFormat="1" applyFont="1" applyFill="1" applyBorder="1" applyAlignment="1" applyProtection="1">
      <alignment vertical="center"/>
      <protection/>
    </xf>
    <xf numFmtId="172" fontId="3" fillId="0" borderId="15" xfId="67" applyNumberFormat="1" applyFont="1" applyFill="1" applyBorder="1" applyAlignment="1" applyProtection="1">
      <alignment vertical="center"/>
      <protection/>
    </xf>
    <xf numFmtId="2" fontId="3" fillId="53" borderId="30" xfId="0" applyNumberFormat="1" applyFont="1" applyFill="1" applyBorder="1" applyAlignment="1" applyProtection="1">
      <alignment horizontal="center" vertical="center"/>
      <protection/>
    </xf>
    <xf numFmtId="2" fontId="3" fillId="53" borderId="14" xfId="0" applyNumberFormat="1" applyFont="1" applyFill="1" applyBorder="1" applyAlignment="1" applyProtection="1">
      <alignment horizontal="center" vertical="center"/>
      <protection/>
    </xf>
    <xf numFmtId="2" fontId="3" fillId="53" borderId="15" xfId="0" applyNumberFormat="1" applyFont="1" applyFill="1" applyBorder="1" applyAlignment="1" applyProtection="1">
      <alignment horizontal="center" vertical="center"/>
      <protection/>
    </xf>
    <xf numFmtId="43" fontId="97" fillId="0" borderId="12" xfId="0" applyNumberFormat="1" applyFont="1" applyBorder="1" applyAlignment="1" applyProtection="1">
      <alignment horizontal="center" vertical="center"/>
      <protection/>
    </xf>
    <xf numFmtId="43" fontId="97" fillId="0" borderId="16" xfId="0" applyNumberFormat="1" applyFont="1" applyBorder="1" applyAlignment="1" applyProtection="1">
      <alignment horizontal="center" vertical="center"/>
      <protection/>
    </xf>
    <xf numFmtId="43" fontId="97" fillId="0" borderId="30" xfId="0" applyNumberFormat="1" applyFont="1" applyBorder="1" applyAlignment="1" applyProtection="1">
      <alignment horizontal="center" vertical="center"/>
      <protection/>
    </xf>
    <xf numFmtId="43" fontId="97" fillId="0" borderId="14" xfId="0" applyNumberFormat="1" applyFont="1" applyBorder="1" applyAlignment="1" applyProtection="1">
      <alignment horizontal="center" vertical="center"/>
      <protection/>
    </xf>
    <xf numFmtId="0" fontId="4" fillId="36" borderId="9" xfId="0" applyFont="1" applyFill="1" applyBorder="1" applyAlignment="1" applyProtection="1">
      <alignment horizontal="left" vertical="center" wrapText="1" inden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4" xfId="51"/>
    <cellStyle name="Normal 5" xfId="52"/>
    <cellStyle name="Normal 8 1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8"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ciclecio\Downloads\MAPA%20DE%20PRE&#199;OS%20-%20INSUMOS%20LIMPE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Israel\Downloads\Estudo%20Preliminar-Limp%20CG\Resumo%20Consolidado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ISSANITÁRIOS"/>
      <sheetName val="UNIFORMES - SERVENTE"/>
      <sheetName val="UNIFORMES - ENCARREGADO"/>
      <sheetName val="EPI's SERVENTE"/>
      <sheetName val="RESUMO"/>
    </sheetNames>
    <sheetDataSet>
      <sheetData sheetId="0">
        <row r="10">
          <cell r="B10" t="str">
            <v>Item</v>
          </cell>
          <cell r="C10" t="str">
            <v>Código</v>
          </cell>
          <cell r="D10" t="str">
            <v>Quantidade</v>
          </cell>
          <cell r="E10" t="str">
            <v>Unidade</v>
          </cell>
          <cell r="F10" t="str">
            <v>DESCRIÇÃO </v>
          </cell>
          <cell r="G10" t="str">
            <v>Preço 
Unitário</v>
          </cell>
          <cell r="H10" t="str">
            <v>Preço 
Referencial </v>
          </cell>
        </row>
        <row r="11">
          <cell r="B11">
            <v>1</v>
          </cell>
          <cell r="C11">
            <v>269943</v>
          </cell>
          <cell r="D11">
            <v>144</v>
          </cell>
          <cell r="E11" t="str">
            <v>Frascos de 1 L</v>
          </cell>
          <cell r="F11" t="str">
            <v>ÁLCOOL ETÍLICO, TIPO HIDRATADO, TEOR ALCOÓLICO 70%_(70¨GL), APRESENTAÇÃO GEL</v>
          </cell>
        </row>
        <row r="12">
          <cell r="B12">
            <v>2</v>
          </cell>
          <cell r="C12">
            <v>444849</v>
          </cell>
          <cell r="D12">
            <v>660</v>
          </cell>
          <cell r="E12" t="str">
            <v>Frascos de 1 L</v>
          </cell>
          <cell r="F12" t="str">
            <v>ÁLCOOL ETÍLICO, ASPECTO
FÍSICO LÍQUIDO, FÓRMULA
QUÍMICA C2H6O, PESO
MOLECULAR 46,07 G/MOL,
GRAU DE PUREZA PUREZA
MÍNIMA DE 96%, NÚMERO
DE REFERÊNCIA QUÍMICA
CAS 64-17-5</v>
          </cell>
        </row>
        <row r="13">
          <cell r="B13">
            <v>3</v>
          </cell>
          <cell r="C13">
            <v>431304</v>
          </cell>
          <cell r="D13">
            <v>1200</v>
          </cell>
          <cell r="E13" t="str">
            <v>Frascos de 1 L</v>
          </cell>
          <cell r="F13" t="str">
            <v>HIPOCLORITO DE SÓDIO, ASPECTO FÍSICO LÍQUIDO, CONCENTRAÇÃO TEOR MÍNIMO DE 5% DE CLORO ATIVO</v>
          </cell>
        </row>
        <row r="14">
          <cell r="B14">
            <v>4</v>
          </cell>
          <cell r="C14">
            <v>381409</v>
          </cell>
          <cell r="D14">
            <v>240</v>
          </cell>
          <cell r="E14" t="str">
            <v>Galões de 5 L</v>
          </cell>
          <cell r="F14" t="str">
            <v>DESINFETANTE, COMPOSIÇÃO À BASE DE QUATERNÁRIO DE AMÔNIO, CARACTERÍSTICAS ADICIONAIS COM AROMA, PRINCÍPIO ATIVO CLORETO ALQUIL DIMETIL BENZIL AMÔNIO +TENSIOATIVO S, TEOR ATIVO TEOR ATIVO EM TORNO DE 0,4%</v>
          </cell>
        </row>
        <row r="15">
          <cell r="B15">
            <v>5</v>
          </cell>
          <cell r="C15">
            <v>389460</v>
          </cell>
          <cell r="D15">
            <v>192</v>
          </cell>
          <cell r="E15" t="str">
            <v>Galões de 5 L</v>
          </cell>
          <cell r="F15" t="str">
            <v>DETERGENTE, COMPOSIÇÃO
TESOATIVOS ANIÔNICOS,
COADJUVANTE, PRESERVANTES,,
COMPONENTE ATIVO LINEAR
ALQUIBENZENO SULFONATO DE
SÓDIO, APLICAÇÃO LIMPEZA EM
GERAL, AROMA NEUTRO, CARACTERÍSTICAS ADICIONAIS
TENSOATIVO BIODEGRADÁVEL,
DILUIÇÃO 1/15 LITROS, ASPECTO
</v>
          </cell>
        </row>
        <row r="16">
          <cell r="B16">
            <v>6</v>
          </cell>
          <cell r="C16">
            <v>419326</v>
          </cell>
          <cell r="D16">
            <v>720</v>
          </cell>
          <cell r="E16" t="str">
            <v>Unidade</v>
          </cell>
          <cell r="F16" t="str">
            <v>ESPONJA LIMPEZA, MATERIAL
ESPUMA/ NYLON, FORMATO
RETANGULAR, ABRASIVIDADE
MÍNIMA/ MÉDIA, APLICAÇÃO
UTENSÍLIOS E LIMPEZA EM
GERAL, CARACTERÍSTICAS
ADICIONAIS DUPLA FACE,
COMPRIMENTO MÍNIMO 110
MM, LARGURA MÍNIMA 75 MM,
ESPESSURA MÍNIMA 20 MM</v>
          </cell>
        </row>
        <row r="17">
          <cell r="B17">
            <v>7</v>
          </cell>
          <cell r="C17">
            <v>319163</v>
          </cell>
          <cell r="D17">
            <v>600</v>
          </cell>
          <cell r="E17" t="str">
            <v>Unidade</v>
          </cell>
          <cell r="F17" t="str">
            <v>FLANELA, MATERIAL ALGODÃO, COMPRIMENTO 40 CM, LARGURA 30 CM, COR LARANJA, CARACTERÍSTICAS ADICIONAIS ACABAMENTO NAS BORDAS</v>
          </cell>
        </row>
        <row r="18">
          <cell r="B18">
            <v>8</v>
          </cell>
          <cell r="C18">
            <v>299647</v>
          </cell>
          <cell r="D18">
            <v>1200</v>
          </cell>
          <cell r="E18" t="str">
            <v>Frasco de 500 ml </v>
          </cell>
          <cell r="F18" t="str">
            <v>LUSTRADOR MÓVEIS, COMPONENTES BASE DE SILICONE, AROMA LAVANDA,  APLICAÇÃO MÓVEIS E SUPERFÍCIES LISAS, ASPECTO FÍSICO LÍQUIDO</v>
          </cell>
        </row>
        <row r="19">
          <cell r="B19">
            <v>9</v>
          </cell>
          <cell r="C19">
            <v>249903</v>
          </cell>
          <cell r="D19">
            <v>1200</v>
          </cell>
          <cell r="E19" t="str">
            <v>Frasco de 500 ml </v>
          </cell>
          <cell r="F19" t="str">
            <v>SOLUÇÃO LIMPEZA MULTIUSO, COMPOSIÇÃO BÁSICA AQUILBENZENO, SULFONATO DE SÓDIO, TENSOATIVO NÃO, ASPECTO FÍSICO LÍQUIDO, TIPO USO LIMPEZA, APLICAÇÃO LIMPEZA GERAL, COR INCOLOR</v>
          </cell>
        </row>
        <row r="20">
          <cell r="B20">
            <v>10</v>
          </cell>
          <cell r="C20">
            <v>450457</v>
          </cell>
          <cell r="D20">
            <v>1800</v>
          </cell>
          <cell r="E20" t="str">
            <v>Par</v>
          </cell>
          <cell r="F20" t="str">
            <v>LUVA DE PROTEÇÃO, MATERIAL LATÉX, APLICAÇÃO LIMPEZA, TAMANHO ÚNICO, ACABAMENTO PALMA ANTIDERRAPANTE, TIPO USO REUTILIZÁVEL</v>
          </cell>
        </row>
        <row r="21">
          <cell r="B21">
            <v>11</v>
          </cell>
          <cell r="C21">
            <v>352424</v>
          </cell>
          <cell r="D21">
            <v>600</v>
          </cell>
          <cell r="E21" t="str">
            <v>Unidade</v>
          </cell>
          <cell r="F21" t="str">
            <v>PANO LIMPEZA, MATERIAL
100% ALGODÃO, COMPRIMENTO 80 CM, LARGURA 50 CM, CARACTERÍSTICAS ADICIONAIS ALVEJADO</v>
          </cell>
        </row>
        <row r="22">
          <cell r="B22">
            <v>12</v>
          </cell>
          <cell r="C22">
            <v>297836</v>
          </cell>
          <cell r="D22">
            <v>4320</v>
          </cell>
          <cell r="E22" t="str">
            <v>Rolos de 300 m</v>
          </cell>
          <cell r="F22" t="str">
            <v>PAPEL HIGIÊNICO, MATERIAL
CELULOSE VIRGEM, COMPRIMENTO 300 M, LARGURA 10 CM, QUANTIDADE FOLHAS DUPLA, COR BRANCA, CARACTERÍSTICAS ADICIONAIS EXTRAMACIO, NÃO PICOTADO</v>
          </cell>
        </row>
        <row r="23">
          <cell r="B23">
            <v>13</v>
          </cell>
          <cell r="C23">
            <v>319232</v>
          </cell>
          <cell r="D23">
            <v>900</v>
          </cell>
          <cell r="E23" t="str">
            <v>Fardos de 1000 Fl</v>
          </cell>
          <cell r="F23" t="str">
            <v>TOALHA DE PAPEL, MATERIAL
PAPEL, TIPO FOLHA 2 DOBRAS,
COMPRIMENTO 23 CM, LARGURA 21 CM, COR BRANCA, CARACTERÍSTICAS ADICIONAIS
INTERFOLHADA, ACONDICIONADO EM PACOTE
DE 1.000 FO L</v>
          </cell>
        </row>
        <row r="24">
          <cell r="B24">
            <v>14</v>
          </cell>
          <cell r="C24">
            <v>234737</v>
          </cell>
          <cell r="D24">
            <v>1200</v>
          </cell>
          <cell r="E24" t="str">
            <v>unidade</v>
          </cell>
          <cell r="F24" t="str">
            <v>DESODORIZADOR SANITÁRIO, COMPOSIÇÃO PARADICLORO
BENZENO,ESSÊNCIA E CORANTE, PESO LÍQUIDO 35 G G, ASPECTO FÍSICO TABLETE SÓLIDO, CARACTERÍSTICAS ADICIONAIS SUPORTE PLÁSTICO PARA VASO
SANITÁRIO</v>
          </cell>
        </row>
        <row r="25">
          <cell r="B25">
            <v>15</v>
          </cell>
          <cell r="C25">
            <v>382312</v>
          </cell>
          <cell r="D25">
            <v>144</v>
          </cell>
          <cell r="E25" t="str">
            <v>pacote de 25g</v>
          </cell>
          <cell r="F25" t="str">
            <v>PALHA AÇO, MATERIAL AÇO
CARBONO, ABRASIVIDADE
MÉDIA, APLICAÇÃO LIMPEZA
EM GERAL, CARACTERÍSTICAS
ADICIONAIS Nº 2</v>
          </cell>
        </row>
        <row r="26">
          <cell r="B26">
            <v>16</v>
          </cell>
          <cell r="C26">
            <v>338281</v>
          </cell>
          <cell r="D26">
            <v>12</v>
          </cell>
          <cell r="E26" t="str">
            <v>unidade</v>
          </cell>
          <cell r="F26" t="str">
            <v>MOP ÚMIDO, MATERIAL FIBRA
SINTÉTICA, APLICAÇÃO LIMPEZA, COR AZUL, CARACTERÍSTICAS
ADICIONAIS DIÂMETRO 40CM, CABO ALUMÍNIO 1,30M, DIÂMETRO 15CM</v>
          </cell>
        </row>
        <row r="27">
          <cell r="B27">
            <v>17</v>
          </cell>
          <cell r="C27">
            <v>150589</v>
          </cell>
          <cell r="D27">
            <v>24</v>
          </cell>
          <cell r="E27" t="str">
            <v>unidade</v>
          </cell>
          <cell r="F27" t="str">
            <v>REFIL PARA MOP ÚMIDO ALGODÃO, COM PONTA CORTADA. COMPOSIÇÃO: 70% ALGODÃO, 30% POLIÉSTER. ACABAMENTO: PONTA CORTADA REFIL 340GR. GRANDE CAPACIDADE PARA ABSORÇÃO E RETENÇÃO DE LÍQUIDOS. PRODUZIDO COM UM
FILAMENTO INTERNO DE POLIÉSTER PA RA MAIOR RESISTÊNCIA</v>
          </cell>
        </row>
        <row r="28">
          <cell r="B28">
            <v>18</v>
          </cell>
          <cell r="C28">
            <v>150651</v>
          </cell>
          <cell r="D28">
            <v>30</v>
          </cell>
          <cell r="E28" t="str">
            <v>unidade</v>
          </cell>
          <cell r="F28" t="str">
            <v>PLACA PERIGO -PISO ESCORREGADIO; PLACA EM PVC 1MM; MEDIDAS: 40X20 CM. FIXAÇÃO ATRAVÉS DE FITA AUTO ADESIVA. DEVE OBEDECER AS INSTRUÇÕES TÉCNICAS DOS ÓRGÃOS NORMATIZADORES
(CORPO DE BOMBEIROS, ABNT,
MINISTERIO DO TRABALHO, ETC)</v>
          </cell>
        </row>
        <row r="29">
          <cell r="B29">
            <v>19</v>
          </cell>
          <cell r="C29">
            <v>94382</v>
          </cell>
          <cell r="D29">
            <v>100</v>
          </cell>
          <cell r="E29" t="str">
            <v>Unidade</v>
          </cell>
          <cell r="F29" t="str">
            <v>BALDE PLÁSTICO, CAPACIDADE 15 LITROS, POLIETILENO DE ALTA DENSIDADE, ALTA RESI STÊNCIA A IMPACTO, PAREDES E FUNDOS REFORÇADOS, ALÇA EM AÇO ZINCADO, CORES VAR IADAS, COM DADOS DE IDENTIFICAÇÃO DO PRODUTO E MARCA DO FABRICANTE.</v>
          </cell>
        </row>
        <row r="30">
          <cell r="B30">
            <v>20</v>
          </cell>
          <cell r="C30">
            <v>30228</v>
          </cell>
          <cell r="D30">
            <v>72</v>
          </cell>
          <cell r="E30" t="str">
            <v>Unidade</v>
          </cell>
          <cell r="F30" t="str">
            <v>RODO LIMPEZA, MATERIAL CEPA:
PLÁSTICO COM 2 BORRACHAS,
MATERIAL CABO: MADEIRA,
APLICAÇÃO: LIMPEZA EM GERAL,
CARACTERÍSTICAS ADICIONAIS:
CABO ENROSCADO, DIME NSÕES
CEPA: 40CM DE COMPRIMENTO,
DIMENSÃO DO CABO: 120CM,
VARIAÇÃO DE 5%</v>
          </cell>
        </row>
        <row r="31">
          <cell r="B31">
            <v>21</v>
          </cell>
          <cell r="C31">
            <v>30414</v>
          </cell>
          <cell r="D31">
            <v>30</v>
          </cell>
          <cell r="E31" t="str">
            <v>Pacote com 5 unidades</v>
          </cell>
          <cell r="F31" t="str">
            <v>SABÃO BARRA: Sabão em barra, aspecto sólido, neutro, barras de 200g</v>
          </cell>
        </row>
        <row r="32">
          <cell r="B32">
            <v>22</v>
          </cell>
          <cell r="C32">
            <v>253075</v>
          </cell>
          <cell r="D32">
            <v>120</v>
          </cell>
          <cell r="E32" t="str">
            <v>EMBALAGEM
5,00 L</v>
          </cell>
          <cell r="F32" t="str">
            <v>DETERGENTE, APLICAÇÃO LAVAGEM DE ROUPAS E LIMPEZA EM GERAL, CARACTERÍSTICAS ADICIONAIS EM PÓ BIODEGRADÁVEL</v>
          </cell>
        </row>
        <row r="33">
          <cell r="B33">
            <v>23</v>
          </cell>
          <cell r="C33">
            <v>406603</v>
          </cell>
          <cell r="D33">
            <v>4200</v>
          </cell>
          <cell r="E33" t="str">
            <v>FRASCO 250,00
ML</v>
          </cell>
          <cell r="F33" t="str">
            <v>SABONETE LÍQUIDO, ASPECTO
FÍSICO CREMOSO, ACIDEZ PH
NEUTRO, APLICAÇÃO BANHO
DE NEONATOS, CARACTERÍSTICAS ADICIONAIS GLICERINADO, INCOLOR, COMPOSIÇÃO FÓRMULA BALANCEADA</v>
          </cell>
        </row>
        <row r="34">
          <cell r="B34">
            <v>24</v>
          </cell>
          <cell r="C34">
            <v>226094</v>
          </cell>
          <cell r="D34">
            <v>60</v>
          </cell>
          <cell r="E34" t="str">
            <v>EMBALAGEM
100,00 UN</v>
          </cell>
          <cell r="F34" t="str">
            <v>SACO PLÁSTICO LIXO, CAPACIDADE 100 L, COR PRETA, APRESENTAÇÃO PEÇA ÚNICA, LARGURA 80 CM, ALTURA 100 CM</v>
          </cell>
        </row>
        <row r="35">
          <cell r="B35">
            <v>25</v>
          </cell>
          <cell r="C35">
            <v>229394</v>
          </cell>
          <cell r="D35">
            <v>42</v>
          </cell>
          <cell r="E35" t="str">
            <v>PACOTE 100,00
UN</v>
          </cell>
          <cell r="F35" t="str">
            <v>SACO PLÁSTICO LIXO, CAPACIDADE 60 L, COR PRETA, APRESENTAÇÃO PEÇA ÚNICA, LARGURA 60 CM, ALTURA 70 CM</v>
          </cell>
        </row>
        <row r="36">
          <cell r="B36">
            <v>26</v>
          </cell>
          <cell r="C36">
            <v>418433</v>
          </cell>
          <cell r="D36">
            <v>30</v>
          </cell>
          <cell r="E36" t="str">
            <v>PACOTE 100,00
UN</v>
          </cell>
          <cell r="F36" t="str">
            <v>SACO PLÁSTICO LIXO, CAPACIDADE 200 L, COR PRETA, LARGURA 90 CM, ALTURA 120 CM,
CARACTERÍSTICAS ADICIONAIS PEÇA ÚNICA</v>
          </cell>
        </row>
        <row r="37">
          <cell r="B37">
            <v>27</v>
          </cell>
          <cell r="C37">
            <v>228524</v>
          </cell>
          <cell r="D37">
            <v>48</v>
          </cell>
          <cell r="E37" t="str">
            <v>PACOTE 100,00
UN</v>
          </cell>
          <cell r="F37" t="str">
            <v>SACO PLÁSTICO LIXO, CAPACIDADE 40 L, COR PRETA, APRESENTAÇÃO PEÇA ÚNICA</v>
          </cell>
        </row>
        <row r="38">
          <cell r="B38">
            <v>28</v>
          </cell>
          <cell r="C38">
            <v>299605</v>
          </cell>
          <cell r="D38">
            <v>720</v>
          </cell>
          <cell r="E38" t="str">
            <v>FRASCO 1,00 L </v>
          </cell>
          <cell r="F38" t="str">
            <v>ÁGUA SANITÁRIA, COMPOSIÇÃO QUÍMICA HIPOCLORITO DE SÓDIO, HIDRÓXIDO DE SÓDIO, CLORETO, TEOR CLORO ATIVO VARIA DE 2 A 2,50%, COR INCOLOR, APLICAÇÃO
LAVAGEM E ALVEJANTE DE ROUPAS, BANHEIRAS, PIAS,</v>
          </cell>
        </row>
        <row r="39">
          <cell r="B39">
            <v>29</v>
          </cell>
          <cell r="C39">
            <v>151014</v>
          </cell>
          <cell r="D39">
            <v>36</v>
          </cell>
          <cell r="E39" t="str">
            <v>Unidade</v>
          </cell>
          <cell r="F39" t="str">
            <v>VASSOURA: Vassoura de pelo, com cabo de madeira plastificado de 120 cm, número 4</v>
          </cell>
        </row>
        <row r="40">
          <cell r="B40">
            <v>30</v>
          </cell>
          <cell r="C40">
            <v>397370</v>
          </cell>
          <cell r="D40">
            <v>300</v>
          </cell>
          <cell r="E40" t="str">
            <v>FRASCO
300,00 ML</v>
          </cell>
          <cell r="F40" t="str">
            <v>SAPONÁCEO, COMPOSIÇÃO TENSOATIVOS ANIÔNICOS, ALCALINIZANTES, ESPESSANTE, APLICAÇÃO LIMPEZA, ASPECTO FÍSICO CREMOSO</v>
          </cell>
        </row>
        <row r="41">
          <cell r="B41">
            <v>31</v>
          </cell>
          <cell r="C41">
            <v>151014</v>
          </cell>
          <cell r="D41">
            <v>720</v>
          </cell>
          <cell r="E41" t="str">
            <v>Unidade</v>
          </cell>
          <cell r="F41" t="str">
            <v>VASSOURA: Vassoura de nylon cerdas duras tipo piaçava, com cabo de madeira plastificado de 120 cm , número 4</v>
          </cell>
        </row>
        <row r="42">
          <cell r="B42">
            <v>32</v>
          </cell>
          <cell r="C42">
            <v>300935</v>
          </cell>
          <cell r="D42">
            <v>900</v>
          </cell>
          <cell r="E42" t="str">
            <v>FRASCO
500,00 ML</v>
          </cell>
          <cell r="F42" t="str">
            <v>LIMPA-VIDRO, ASPECTO FÍSICO LÍQUIDO, COMPOSIÇÃO LAURIL ÉTER, SULFATO DE SÓDIO,  CARACTERÍSTICAS ADICIONAIS
PULVERIZADOR COM GATILHO, VALIDADE MÍNIMA 3 ANOS</v>
          </cell>
        </row>
        <row r="43">
          <cell r="B43">
            <v>33</v>
          </cell>
          <cell r="C43">
            <v>30228</v>
          </cell>
          <cell r="D43">
            <v>6</v>
          </cell>
          <cell r="E43" t="str">
            <v>Unidade</v>
          </cell>
          <cell r="F43" t="str">
            <v>RODO: Rodo de limpar vidros, confeccionado em metal, 2 em 1, dupla faces (borracha e lã), cabo com 50cm;</v>
          </cell>
        </row>
        <row r="44">
          <cell r="B44">
            <v>34</v>
          </cell>
          <cell r="C44">
            <v>151014</v>
          </cell>
          <cell r="D44">
            <v>100</v>
          </cell>
          <cell r="E44" t="str">
            <v>Unidade</v>
          </cell>
          <cell r="F44" t="str">
            <v>VASSOURA: Vassoura de nylon pra limpeza de vaso sanitário</v>
          </cell>
        </row>
        <row r="45">
          <cell r="B45">
            <v>35</v>
          </cell>
          <cell r="C45">
            <v>344982</v>
          </cell>
          <cell r="D45">
            <v>360</v>
          </cell>
          <cell r="E45" t="str">
            <v>Frasco de 360 ML</v>
          </cell>
          <cell r="F45" t="str">
            <v>DESODORANTE /AROMATIZANTE DE AMBIENTE, TIPO LÍQUIDO, AROMA LAVANDA, CARACTERÍSTICAS ADICIONAIS SPRAY</v>
          </cell>
        </row>
        <row r="46">
          <cell r="B46">
            <v>36</v>
          </cell>
          <cell r="C46">
            <v>416112</v>
          </cell>
          <cell r="D46">
            <v>100</v>
          </cell>
          <cell r="E46" t="str">
            <v>Unidade</v>
          </cell>
          <cell r="F46" t="str">
            <v>PÁ COLETORA LIXO, MATERIAL COLETOR PLÁSTICO, MATERIAL
CABO PLÁSTICO, COMPRIMENTO CABO 90 CM, MODELO SEM TAMPA</v>
          </cell>
        </row>
        <row r="47">
          <cell r="B47">
            <v>37</v>
          </cell>
          <cell r="C47">
            <v>286848</v>
          </cell>
          <cell r="D47">
            <v>2400</v>
          </cell>
          <cell r="E47" t="str">
            <v>frasco de 1 Litro</v>
          </cell>
          <cell r="F47" t="str">
            <v>CERA POLIMENTO PISO,
COMPOSIÇÃO BÁSICA CERAS
NATURAIS, PARAFINA,
SILICONE, SOLVENTES ALI,
SUPERFÍCIE INDICADA
ASSOALHO SEM SINTECO OU
CASCOLAR, CERÂMICA, LAJOT
A, CARACTERÍSTICAS
ADICIONAIS COM
FRAGRÂNCIA, ASPECTO
FÍSICO LÍQUIDO
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Planilha Resumo - Dados Gerais"/>
    </sheetNames>
    <sheetDataSet>
      <sheetData sheetId="1">
        <row r="24">
          <cell r="I24">
            <v>0</v>
          </cell>
        </row>
        <row r="26">
          <cell r="I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zoomScaleSheetLayoutView="100" zoomScalePageLayoutView="0" workbookViewId="0" topLeftCell="A35">
      <selection activeCell="B2" sqref="B2:H43"/>
    </sheetView>
  </sheetViews>
  <sheetFormatPr defaultColWidth="9.00390625" defaultRowHeight="15"/>
  <cols>
    <col min="1" max="2" width="9.00390625" style="304" customWidth="1"/>
    <col min="3" max="3" width="10.00390625" style="304" customWidth="1"/>
    <col min="4" max="4" width="14.7109375" style="304" customWidth="1"/>
    <col min="5" max="5" width="18.140625" style="304" customWidth="1"/>
    <col min="6" max="6" width="42.57421875" style="304" customWidth="1"/>
    <col min="7" max="7" width="10.28125" style="304" customWidth="1"/>
    <col min="8" max="8" width="17.7109375" style="304" customWidth="1"/>
    <col min="9" max="16384" width="9.00390625" style="304" customWidth="1"/>
  </cols>
  <sheetData>
    <row r="2" spans="2:8" ht="20.25">
      <c r="B2" s="317" t="s">
        <v>189</v>
      </c>
      <c r="C2" s="318"/>
      <c r="D2" s="318"/>
      <c r="E2" s="318"/>
      <c r="F2" s="318"/>
      <c r="G2" s="318"/>
      <c r="H2" s="319"/>
    </row>
    <row r="3" spans="2:8" ht="31.5">
      <c r="B3" s="305" t="str">
        <f>'[1]DOMISSANITÁRIOS'!B10</f>
        <v>Item</v>
      </c>
      <c r="C3" s="305" t="str">
        <f>'[1]DOMISSANITÁRIOS'!C10</f>
        <v>Código</v>
      </c>
      <c r="D3" s="305" t="str">
        <f>'[1]DOMISSANITÁRIOS'!D10</f>
        <v>Quantidade</v>
      </c>
      <c r="E3" s="305" t="str">
        <f>'[1]DOMISSANITÁRIOS'!E10</f>
        <v>Unidade</v>
      </c>
      <c r="F3" s="306" t="str">
        <f>'[1]DOMISSANITÁRIOS'!F10</f>
        <v>DESCRIÇÃO </v>
      </c>
      <c r="G3" s="307" t="str">
        <f>'[1]DOMISSANITÁRIOS'!G10</f>
        <v>Preço 
Unitário</v>
      </c>
      <c r="H3" s="308" t="str">
        <f>'[1]DOMISSANITÁRIOS'!H10</f>
        <v>Preço 
Referencial </v>
      </c>
    </row>
    <row r="4" spans="2:8" ht="45">
      <c r="B4" s="309">
        <f>'[1]DOMISSANITÁRIOS'!B11</f>
        <v>1</v>
      </c>
      <c r="C4" s="310">
        <f>'[1]DOMISSANITÁRIOS'!C11</f>
        <v>269943</v>
      </c>
      <c r="D4" s="310">
        <f>'[1]DOMISSANITÁRIOS'!D11</f>
        <v>144</v>
      </c>
      <c r="E4" s="311" t="str">
        <f>'[1]DOMISSANITÁRIOS'!E11</f>
        <v>Frascos de 1 L</v>
      </c>
      <c r="F4" s="312" t="str">
        <f>'[1]DOMISSANITÁRIOS'!F11</f>
        <v>ÁLCOOL ETÍLICO, TIPO HIDRATADO, TEOR ALCOÓLICO 70%_(70¨GL), APRESENTAÇÃO GEL</v>
      </c>
      <c r="G4" s="313">
        <v>0</v>
      </c>
      <c r="H4" s="314">
        <v>0</v>
      </c>
    </row>
    <row r="5" spans="2:8" ht="120">
      <c r="B5" s="309">
        <f>'[1]DOMISSANITÁRIOS'!B12</f>
        <v>2</v>
      </c>
      <c r="C5" s="310">
        <f>'[1]DOMISSANITÁRIOS'!C12</f>
        <v>444849</v>
      </c>
      <c r="D5" s="315">
        <f>'[1]DOMISSANITÁRIOS'!D12</f>
        <v>660</v>
      </c>
      <c r="E5" s="311" t="str">
        <f>'[1]DOMISSANITÁRIOS'!E12</f>
        <v>Frascos de 1 L</v>
      </c>
      <c r="F5" s="312" t="str">
        <f>'[1]DOMISSANITÁRIOS'!F12</f>
        <v>ÁLCOOL ETÍLICO, ASPECTO
FÍSICO LÍQUIDO, FÓRMULA
QUÍMICA C2H6O, PESO
MOLECULAR 46,07 G/MOL,
GRAU DE PUREZA PUREZA
MÍNIMA DE 96%, NÚMERO
DE REFERÊNCIA QUÍMICA
CAS 64-17-5</v>
      </c>
      <c r="G5" s="313">
        <v>0</v>
      </c>
      <c r="H5" s="314">
        <v>0</v>
      </c>
    </row>
    <row r="6" spans="2:8" ht="45">
      <c r="B6" s="309">
        <f>'[1]DOMISSANITÁRIOS'!B13</f>
        <v>3</v>
      </c>
      <c r="C6" s="310">
        <f>'[1]DOMISSANITÁRIOS'!C13</f>
        <v>431304</v>
      </c>
      <c r="D6" s="315">
        <f>'[1]DOMISSANITÁRIOS'!D13</f>
        <v>1200</v>
      </c>
      <c r="E6" s="311" t="str">
        <f>'[1]DOMISSANITÁRIOS'!E13</f>
        <v>Frascos de 1 L</v>
      </c>
      <c r="F6" s="312" t="str">
        <f>'[1]DOMISSANITÁRIOS'!F13</f>
        <v>HIPOCLORITO DE SÓDIO, ASPECTO FÍSICO LÍQUIDO, CONCENTRAÇÃO TEOR MÍNIMO DE 5% DE CLORO ATIVO</v>
      </c>
      <c r="G6" s="313">
        <v>0</v>
      </c>
      <c r="H6" s="314">
        <v>0</v>
      </c>
    </row>
    <row r="7" spans="2:8" ht="105">
      <c r="B7" s="309">
        <f>'[1]DOMISSANITÁRIOS'!B14</f>
        <v>4</v>
      </c>
      <c r="C7" s="310">
        <f>'[1]DOMISSANITÁRIOS'!C14</f>
        <v>381409</v>
      </c>
      <c r="D7" s="315">
        <f>'[1]DOMISSANITÁRIOS'!D14</f>
        <v>240</v>
      </c>
      <c r="E7" s="311" t="str">
        <f>'[1]DOMISSANITÁRIOS'!E14</f>
        <v>Galões de 5 L</v>
      </c>
      <c r="F7" s="312" t="str">
        <f>'[1]DOMISSANITÁRIOS'!F14</f>
        <v>DESINFETANTE, COMPOSIÇÃO À BASE DE QUATERNÁRIO DE AMÔNIO, CARACTERÍSTICAS ADICIONAIS COM AROMA, PRINCÍPIO ATIVO CLORETO ALQUIL DIMETIL BENZIL AMÔNIO +TENSIOATIVO S, TEOR ATIVO TEOR ATIVO EM TORNO DE 0,4%</v>
      </c>
      <c r="G7" s="313">
        <v>0</v>
      </c>
      <c r="H7" s="314">
        <v>0</v>
      </c>
    </row>
    <row r="8" spans="2:8" ht="165">
      <c r="B8" s="309">
        <f>'[1]DOMISSANITÁRIOS'!B15</f>
        <v>5</v>
      </c>
      <c r="C8" s="311">
        <f>'[1]DOMISSANITÁRIOS'!C15</f>
        <v>389460</v>
      </c>
      <c r="D8" s="315">
        <f>'[1]DOMISSANITÁRIOS'!D15</f>
        <v>192</v>
      </c>
      <c r="E8" s="311" t="str">
        <f>'[1]DOMISSANITÁRIOS'!E15</f>
        <v>Galões de 5 L</v>
      </c>
      <c r="F8" s="312" t="str">
        <f>'[1]DOMISSANITÁRIOS'!F15</f>
        <v>DETERGENTE, COMPOSIÇÃO
TESOATIVOS ANIÔNICOS,
COADJUVANTE, PRESERVANTES,,
COMPONENTE ATIVO LINEAR
ALQUIBENZENO SULFONATO DE
SÓDIO, APLICAÇÃO LIMPEZA EM
GERAL, AROMA NEUTRO, CARACTERÍSTICAS ADICIONAIS
TENSOATIVO BIODEGRADÁVEL,
DILUIÇÃO 1/15 LITROS, ASPECTO
</v>
      </c>
      <c r="G8" s="313">
        <v>0</v>
      </c>
      <c r="H8" s="314">
        <v>0</v>
      </c>
    </row>
    <row r="9" spans="2:8" ht="150">
      <c r="B9" s="309">
        <f>'[1]DOMISSANITÁRIOS'!B16</f>
        <v>6</v>
      </c>
      <c r="C9" s="310">
        <f>'[1]DOMISSANITÁRIOS'!C16</f>
        <v>419326</v>
      </c>
      <c r="D9" s="315">
        <f>'[1]DOMISSANITÁRIOS'!D16</f>
        <v>720</v>
      </c>
      <c r="E9" s="311" t="str">
        <f>'[1]DOMISSANITÁRIOS'!E16</f>
        <v>Unidade</v>
      </c>
      <c r="F9" s="312" t="str">
        <f>'[1]DOMISSANITÁRIOS'!F16</f>
        <v>ESPONJA LIMPEZA, MATERIAL
ESPUMA/ NYLON, FORMATO
RETANGULAR, ABRASIVIDADE
MÍNIMA/ MÉDIA, APLICAÇÃO
UTENSÍLIOS E LIMPEZA EM
GERAL, CARACTERÍSTICAS
ADICIONAIS DUPLA FACE,
COMPRIMENTO MÍNIMO 110
MM, LARGURA MÍNIMA 75 MM,
ESPESSURA MÍNIMA 20 MM</v>
      </c>
      <c r="G9" s="313">
        <v>0</v>
      </c>
      <c r="H9" s="314">
        <v>0</v>
      </c>
    </row>
    <row r="10" spans="2:8" ht="75">
      <c r="B10" s="309">
        <f>'[1]DOMISSANITÁRIOS'!B17</f>
        <v>7</v>
      </c>
      <c r="C10" s="311">
        <f>'[1]DOMISSANITÁRIOS'!C17</f>
        <v>319163</v>
      </c>
      <c r="D10" s="315">
        <f>'[1]DOMISSANITÁRIOS'!D17</f>
        <v>600</v>
      </c>
      <c r="E10" s="311" t="str">
        <f>'[1]DOMISSANITÁRIOS'!E17</f>
        <v>Unidade</v>
      </c>
      <c r="F10" s="312" t="str">
        <f>'[1]DOMISSANITÁRIOS'!F17</f>
        <v>FLANELA, MATERIAL ALGODÃO, COMPRIMENTO 40 CM, LARGURA 30 CM, COR LARANJA, CARACTERÍSTICAS ADICIONAIS ACABAMENTO NAS BORDAS</v>
      </c>
      <c r="G10" s="313">
        <v>0</v>
      </c>
      <c r="H10" s="314">
        <v>0</v>
      </c>
    </row>
    <row r="11" spans="2:8" ht="60">
      <c r="B11" s="309">
        <f>'[1]DOMISSANITÁRIOS'!B18</f>
        <v>8</v>
      </c>
      <c r="C11" s="311">
        <f>'[1]DOMISSANITÁRIOS'!C18</f>
        <v>299647</v>
      </c>
      <c r="D11" s="315">
        <f>'[1]DOMISSANITÁRIOS'!D18</f>
        <v>1200</v>
      </c>
      <c r="E11" s="311" t="str">
        <f>'[1]DOMISSANITÁRIOS'!E18</f>
        <v>Frasco de 500 ml </v>
      </c>
      <c r="F11" s="312" t="str">
        <f>'[1]DOMISSANITÁRIOS'!F18</f>
        <v>LUSTRADOR MÓVEIS, COMPONENTES BASE DE SILICONE, AROMA LAVANDA,  APLICAÇÃO MÓVEIS E SUPERFÍCIES LISAS, ASPECTO FÍSICO LÍQUIDO</v>
      </c>
      <c r="G11" s="313">
        <v>0</v>
      </c>
      <c r="H11" s="314">
        <v>0</v>
      </c>
    </row>
    <row r="12" spans="2:8" ht="90">
      <c r="B12" s="309">
        <f>'[1]DOMISSANITÁRIOS'!B19</f>
        <v>9</v>
      </c>
      <c r="C12" s="311">
        <f>'[1]DOMISSANITÁRIOS'!C19</f>
        <v>249903</v>
      </c>
      <c r="D12" s="315">
        <f>'[1]DOMISSANITÁRIOS'!D19</f>
        <v>1200</v>
      </c>
      <c r="E12" s="311" t="str">
        <f>'[1]DOMISSANITÁRIOS'!E19</f>
        <v>Frasco de 500 ml </v>
      </c>
      <c r="F12" s="312" t="str">
        <f>'[1]DOMISSANITÁRIOS'!F19</f>
        <v>SOLUÇÃO LIMPEZA MULTIUSO, COMPOSIÇÃO BÁSICA AQUILBENZENO, SULFONATO DE SÓDIO, TENSOATIVO NÃO, ASPECTO FÍSICO LÍQUIDO, TIPO USO LIMPEZA, APLICAÇÃO LIMPEZA GERAL, COR INCOLOR</v>
      </c>
      <c r="G12" s="313">
        <v>0</v>
      </c>
      <c r="H12" s="314">
        <v>0</v>
      </c>
    </row>
    <row r="13" spans="2:8" ht="75">
      <c r="B13" s="309">
        <f>'[1]DOMISSANITÁRIOS'!B20</f>
        <v>10</v>
      </c>
      <c r="C13" s="311">
        <f>'[1]DOMISSANITÁRIOS'!C20</f>
        <v>450457</v>
      </c>
      <c r="D13" s="315">
        <f>'[1]DOMISSANITÁRIOS'!D20</f>
        <v>1800</v>
      </c>
      <c r="E13" s="311" t="str">
        <f>'[1]DOMISSANITÁRIOS'!E20</f>
        <v>Par</v>
      </c>
      <c r="F13" s="312" t="str">
        <f>'[1]DOMISSANITÁRIOS'!F20</f>
        <v>LUVA DE PROTEÇÃO, MATERIAL LATÉX, APLICAÇÃO LIMPEZA, TAMANHO ÚNICO, ACABAMENTO PALMA ANTIDERRAPANTE, TIPO USO REUTILIZÁVEL</v>
      </c>
      <c r="G13" s="313">
        <v>0</v>
      </c>
      <c r="H13" s="314">
        <v>0</v>
      </c>
    </row>
    <row r="14" spans="2:8" ht="60">
      <c r="B14" s="309">
        <f>'[1]DOMISSANITÁRIOS'!B21</f>
        <v>11</v>
      </c>
      <c r="C14" s="311">
        <f>'[1]DOMISSANITÁRIOS'!C21</f>
        <v>352424</v>
      </c>
      <c r="D14" s="315">
        <f>'[1]DOMISSANITÁRIOS'!D21</f>
        <v>600</v>
      </c>
      <c r="E14" s="311" t="str">
        <f>'[1]DOMISSANITÁRIOS'!E21</f>
        <v>Unidade</v>
      </c>
      <c r="F14" s="312" t="str">
        <f>'[1]DOMISSANITÁRIOS'!F21</f>
        <v>PANO LIMPEZA, MATERIAL
100% ALGODÃO, COMPRIMENTO 80 CM, LARGURA 50 CM, CARACTERÍSTICAS ADICIONAIS ALVEJADO</v>
      </c>
      <c r="G14" s="313">
        <v>0</v>
      </c>
      <c r="H14" s="314">
        <v>0</v>
      </c>
    </row>
    <row r="15" spans="2:8" ht="90">
      <c r="B15" s="309">
        <f>'[1]DOMISSANITÁRIOS'!B22</f>
        <v>12</v>
      </c>
      <c r="C15" s="311">
        <f>'[1]DOMISSANITÁRIOS'!C22</f>
        <v>297836</v>
      </c>
      <c r="D15" s="315">
        <f>'[1]DOMISSANITÁRIOS'!D22</f>
        <v>4320</v>
      </c>
      <c r="E15" s="311" t="str">
        <f>'[1]DOMISSANITÁRIOS'!E22</f>
        <v>Rolos de 300 m</v>
      </c>
      <c r="F15" s="312" t="str">
        <f>'[1]DOMISSANITÁRIOS'!F22</f>
        <v>PAPEL HIGIÊNICO, MATERIAL
CELULOSE VIRGEM, COMPRIMENTO 300 M, LARGURA 10 CM, QUANTIDADE FOLHAS DUPLA, COR BRANCA, CARACTERÍSTICAS ADICIONAIS EXTRAMACIO, NÃO PICOTADO</v>
      </c>
      <c r="G15" s="313">
        <v>0</v>
      </c>
      <c r="H15" s="314">
        <v>0</v>
      </c>
    </row>
    <row r="16" spans="2:8" ht="120">
      <c r="B16" s="309">
        <f>'[1]DOMISSANITÁRIOS'!B23</f>
        <v>13</v>
      </c>
      <c r="C16" s="311">
        <f>'[1]DOMISSANITÁRIOS'!C23</f>
        <v>319232</v>
      </c>
      <c r="D16" s="315">
        <f>'[1]DOMISSANITÁRIOS'!D23</f>
        <v>900</v>
      </c>
      <c r="E16" s="311" t="str">
        <f>'[1]DOMISSANITÁRIOS'!E23</f>
        <v>Fardos de 1000 Fl</v>
      </c>
      <c r="F16" s="312" t="str">
        <f>'[1]DOMISSANITÁRIOS'!F23</f>
        <v>TOALHA DE PAPEL, MATERIAL
PAPEL, TIPO FOLHA 2 DOBRAS,
COMPRIMENTO 23 CM, LARGURA 21 CM, COR BRANCA, CARACTERÍSTICAS ADICIONAIS
INTERFOLHADA, ACONDICIONADO EM PACOTE
DE 1.000 FO L</v>
      </c>
      <c r="G16" s="313">
        <v>0</v>
      </c>
      <c r="H16" s="314">
        <v>0</v>
      </c>
    </row>
    <row r="17" spans="2:8" ht="120">
      <c r="B17" s="309">
        <f>'[1]DOMISSANITÁRIOS'!B24</f>
        <v>14</v>
      </c>
      <c r="C17" s="311">
        <f>'[1]DOMISSANITÁRIOS'!C24</f>
        <v>234737</v>
      </c>
      <c r="D17" s="315">
        <f>'[1]DOMISSANITÁRIOS'!D24</f>
        <v>1200</v>
      </c>
      <c r="E17" s="311" t="str">
        <f>'[1]DOMISSANITÁRIOS'!E24</f>
        <v>unidade</v>
      </c>
      <c r="F17" s="312" t="str">
        <f>'[1]DOMISSANITÁRIOS'!F24</f>
        <v>DESODORIZADOR SANITÁRIO, COMPOSIÇÃO PARADICLORO
BENZENO,ESSÊNCIA E CORANTE, PESO LÍQUIDO 35 G G, ASPECTO FÍSICO TABLETE SÓLIDO, CARACTERÍSTICAS ADICIONAIS SUPORTE PLÁSTICO PARA VASO
SANITÁRIO</v>
      </c>
      <c r="G17" s="313">
        <v>0</v>
      </c>
      <c r="H17" s="314">
        <v>0</v>
      </c>
    </row>
    <row r="18" spans="2:8" ht="75">
      <c r="B18" s="309">
        <f>'[1]DOMISSANITÁRIOS'!B25</f>
        <v>15</v>
      </c>
      <c r="C18" s="311">
        <f>'[1]DOMISSANITÁRIOS'!C25</f>
        <v>382312</v>
      </c>
      <c r="D18" s="315">
        <f>'[1]DOMISSANITÁRIOS'!D25</f>
        <v>144</v>
      </c>
      <c r="E18" s="311" t="str">
        <f>'[1]DOMISSANITÁRIOS'!E25</f>
        <v>pacote de 25g</v>
      </c>
      <c r="F18" s="312" t="str">
        <f>'[1]DOMISSANITÁRIOS'!F25</f>
        <v>PALHA AÇO, MATERIAL AÇO
CARBONO, ABRASIVIDADE
MÉDIA, APLICAÇÃO LIMPEZA
EM GERAL, CARACTERÍSTICAS
ADICIONAIS Nº 2</v>
      </c>
      <c r="G18" s="313">
        <v>0</v>
      </c>
      <c r="H18" s="314">
        <v>0</v>
      </c>
    </row>
    <row r="19" spans="2:8" ht="75">
      <c r="B19" s="309">
        <f>'[1]DOMISSANITÁRIOS'!B26</f>
        <v>16</v>
      </c>
      <c r="C19" s="311">
        <f>'[1]DOMISSANITÁRIOS'!C26</f>
        <v>338281</v>
      </c>
      <c r="D19" s="315">
        <f>'[1]DOMISSANITÁRIOS'!D26</f>
        <v>12</v>
      </c>
      <c r="E19" s="311" t="str">
        <f>'[1]DOMISSANITÁRIOS'!E26</f>
        <v>unidade</v>
      </c>
      <c r="F19" s="312" t="str">
        <f>'[1]DOMISSANITÁRIOS'!F26</f>
        <v>MOP ÚMIDO, MATERIAL FIBRA
SINTÉTICA, APLICAÇÃO LIMPEZA, COR AZUL, CARACTERÍSTICAS
ADICIONAIS DIÂMETRO 40CM, CABO ALUMÍNIO 1,30M, DIÂMETRO 15CM</v>
      </c>
      <c r="G19" s="313">
        <v>0</v>
      </c>
      <c r="H19" s="314">
        <v>0</v>
      </c>
    </row>
    <row r="20" spans="2:8" ht="135">
      <c r="B20" s="309">
        <f>'[1]DOMISSANITÁRIOS'!B27</f>
        <v>17</v>
      </c>
      <c r="C20" s="311">
        <f>'[1]DOMISSANITÁRIOS'!C27</f>
        <v>150589</v>
      </c>
      <c r="D20" s="315">
        <f>'[1]DOMISSANITÁRIOS'!D27</f>
        <v>24</v>
      </c>
      <c r="E20" s="311" t="str">
        <f>'[1]DOMISSANITÁRIOS'!E27</f>
        <v>unidade</v>
      </c>
      <c r="F20" s="312" t="str">
        <f>'[1]DOMISSANITÁRIOS'!F27</f>
        <v>REFIL PARA MOP ÚMIDO ALGODÃO, COM PONTA CORTADA. COMPOSIÇÃO: 70% ALGODÃO, 30% POLIÉSTER. ACABAMENTO: PONTA CORTADA REFIL 340GR. GRANDE CAPACIDADE PARA ABSORÇÃO E RETENÇÃO DE LÍQUIDOS. PRODUZIDO COM UM
FILAMENTO INTERNO DE POLIÉSTER PA RA MAIOR RESISTÊNCIA</v>
      </c>
      <c r="G20" s="313">
        <v>0</v>
      </c>
      <c r="H20" s="314">
        <v>0</v>
      </c>
    </row>
    <row r="21" spans="2:8" ht="120">
      <c r="B21" s="309">
        <f>'[1]DOMISSANITÁRIOS'!B28</f>
        <v>18</v>
      </c>
      <c r="C21" s="311">
        <f>'[1]DOMISSANITÁRIOS'!C28</f>
        <v>150651</v>
      </c>
      <c r="D21" s="315">
        <f>'[1]DOMISSANITÁRIOS'!D28</f>
        <v>30</v>
      </c>
      <c r="E21" s="311" t="str">
        <f>'[1]DOMISSANITÁRIOS'!E28</f>
        <v>unidade</v>
      </c>
      <c r="F21" s="312" t="str">
        <f>'[1]DOMISSANITÁRIOS'!F28</f>
        <v>PLACA PERIGO -PISO ESCORREGADIO; PLACA EM PVC 1MM; MEDIDAS: 40X20 CM. FIXAÇÃO ATRAVÉS DE FITA AUTO ADESIVA. DEVE OBEDECER AS INSTRUÇÕES TÉCNICAS DOS ÓRGÃOS NORMATIZADORES
(CORPO DE BOMBEIROS, ABNT,
MINISTERIO DO TRABALHO, ETC)</v>
      </c>
      <c r="G21" s="313">
        <v>0</v>
      </c>
      <c r="H21" s="314">
        <v>0</v>
      </c>
    </row>
    <row r="22" spans="2:8" ht="120">
      <c r="B22" s="309">
        <f>'[1]DOMISSANITÁRIOS'!B29</f>
        <v>19</v>
      </c>
      <c r="C22" s="311">
        <f>'[1]DOMISSANITÁRIOS'!C29</f>
        <v>94382</v>
      </c>
      <c r="D22" s="315">
        <f>'[1]DOMISSANITÁRIOS'!D29</f>
        <v>100</v>
      </c>
      <c r="E22" s="311" t="str">
        <f>'[1]DOMISSANITÁRIOS'!E29</f>
        <v>Unidade</v>
      </c>
      <c r="F22" s="312" t="str">
        <f>'[1]DOMISSANITÁRIOS'!F29</f>
        <v>BALDE PLÁSTICO, CAPACIDADE 15 LITROS, POLIETILENO DE ALTA DENSIDADE, ALTA RESI STÊNCIA A IMPACTO, PAREDES E FUNDOS REFORÇADOS, ALÇA EM AÇO ZINCADO, CORES VAR IADAS, COM DADOS DE IDENTIFICAÇÃO DO PRODUTO E MARCA DO FABRICANTE.</v>
      </c>
      <c r="G22" s="313">
        <v>0</v>
      </c>
      <c r="H22" s="314">
        <v>0</v>
      </c>
    </row>
    <row r="23" spans="2:8" ht="135">
      <c r="B23" s="309">
        <f>'[1]DOMISSANITÁRIOS'!B30</f>
        <v>20</v>
      </c>
      <c r="C23" s="311">
        <f>'[1]DOMISSANITÁRIOS'!C30</f>
        <v>30228</v>
      </c>
      <c r="D23" s="315">
        <f>'[1]DOMISSANITÁRIOS'!D30</f>
        <v>72</v>
      </c>
      <c r="E23" s="311" t="str">
        <f>'[1]DOMISSANITÁRIOS'!E30</f>
        <v>Unidade</v>
      </c>
      <c r="F23" s="312" t="str">
        <f>'[1]DOMISSANITÁRIOS'!F30</f>
        <v>RODO LIMPEZA, MATERIAL CEPA:
PLÁSTICO COM 2 BORRACHAS,
MATERIAL CABO: MADEIRA,
APLICAÇÃO: LIMPEZA EM GERAL,
CARACTERÍSTICAS ADICIONAIS:
CABO ENROSCADO, DIME NSÕES
CEPA: 40CM DE COMPRIMENTO,
DIMENSÃO DO CABO: 120CM,
VARIAÇÃO DE 5%</v>
      </c>
      <c r="G23" s="313">
        <v>0</v>
      </c>
      <c r="H23" s="314">
        <v>0</v>
      </c>
    </row>
    <row r="24" spans="2:8" ht="31.5">
      <c r="B24" s="309">
        <f>'[1]DOMISSANITÁRIOS'!B31</f>
        <v>21</v>
      </c>
      <c r="C24" s="311">
        <f>'[1]DOMISSANITÁRIOS'!C31</f>
        <v>30414</v>
      </c>
      <c r="D24" s="315">
        <f>'[1]DOMISSANITÁRIOS'!D31</f>
        <v>30</v>
      </c>
      <c r="E24" s="311" t="str">
        <f>'[1]DOMISSANITÁRIOS'!E31</f>
        <v>Pacote com 5 unidades</v>
      </c>
      <c r="F24" s="312" t="str">
        <f>'[1]DOMISSANITÁRIOS'!F31</f>
        <v>SABÃO BARRA: Sabão em barra, aspecto sólido, neutro, barras de 200g</v>
      </c>
      <c r="G24" s="313">
        <v>0</v>
      </c>
      <c r="H24" s="314">
        <v>0</v>
      </c>
    </row>
    <row r="25" spans="2:8" ht="60">
      <c r="B25" s="309">
        <f>'[1]DOMISSANITÁRIOS'!B32</f>
        <v>22</v>
      </c>
      <c r="C25" s="311">
        <f>'[1]DOMISSANITÁRIOS'!C32</f>
        <v>253075</v>
      </c>
      <c r="D25" s="315">
        <f>'[1]DOMISSANITÁRIOS'!D32</f>
        <v>120</v>
      </c>
      <c r="E25" s="311" t="str">
        <f>'[1]DOMISSANITÁRIOS'!E32</f>
        <v>EMBALAGEM
5,00 L</v>
      </c>
      <c r="F25" s="312" t="str">
        <f>'[1]DOMISSANITÁRIOS'!F32</f>
        <v>DETERGENTE, APLICAÇÃO LAVAGEM DE ROUPAS E LIMPEZA EM GERAL, CARACTERÍSTICAS ADICIONAIS EM PÓ BIODEGRADÁVEL</v>
      </c>
      <c r="G25" s="313">
        <v>0</v>
      </c>
      <c r="H25" s="314">
        <v>0</v>
      </c>
    </row>
    <row r="26" spans="2:8" ht="105">
      <c r="B26" s="309">
        <f>'[1]DOMISSANITÁRIOS'!B33</f>
        <v>23</v>
      </c>
      <c r="C26" s="311">
        <f>'[1]DOMISSANITÁRIOS'!C33</f>
        <v>406603</v>
      </c>
      <c r="D26" s="315">
        <f>'[1]DOMISSANITÁRIOS'!D33</f>
        <v>4200</v>
      </c>
      <c r="E26" s="311" t="str">
        <f>'[1]DOMISSANITÁRIOS'!E33</f>
        <v>FRASCO 250,00
ML</v>
      </c>
      <c r="F26" s="312" t="str">
        <f>'[1]DOMISSANITÁRIOS'!F33</f>
        <v>SABONETE LÍQUIDO, ASPECTO
FÍSICO CREMOSO, ACIDEZ PH
NEUTRO, APLICAÇÃO BANHO
DE NEONATOS, CARACTERÍSTICAS ADICIONAIS GLICERINADO, INCOLOR, COMPOSIÇÃO FÓRMULA BALANCEADA</v>
      </c>
      <c r="G26" s="313">
        <v>0</v>
      </c>
      <c r="H26" s="314">
        <v>0</v>
      </c>
    </row>
    <row r="27" spans="2:8" ht="60">
      <c r="B27" s="309">
        <f>'[1]DOMISSANITÁRIOS'!B34</f>
        <v>24</v>
      </c>
      <c r="C27" s="311">
        <f>'[1]DOMISSANITÁRIOS'!C34</f>
        <v>226094</v>
      </c>
      <c r="D27" s="315">
        <f>'[1]DOMISSANITÁRIOS'!D34</f>
        <v>60</v>
      </c>
      <c r="E27" s="311" t="str">
        <f>'[1]DOMISSANITÁRIOS'!E34</f>
        <v>EMBALAGEM
100,00 UN</v>
      </c>
      <c r="F27" s="312" t="str">
        <f>'[1]DOMISSANITÁRIOS'!F34</f>
        <v>SACO PLÁSTICO LIXO, CAPACIDADE 100 L, COR PRETA, APRESENTAÇÃO PEÇA ÚNICA, LARGURA 80 CM, ALTURA 100 CM</v>
      </c>
      <c r="G27" s="313">
        <v>0</v>
      </c>
      <c r="H27" s="314">
        <v>0</v>
      </c>
    </row>
    <row r="28" spans="2:8" ht="60">
      <c r="B28" s="309">
        <f>'[1]DOMISSANITÁRIOS'!B35</f>
        <v>25</v>
      </c>
      <c r="C28" s="311">
        <f>'[1]DOMISSANITÁRIOS'!C35</f>
        <v>229394</v>
      </c>
      <c r="D28" s="315">
        <f>'[1]DOMISSANITÁRIOS'!D35</f>
        <v>42</v>
      </c>
      <c r="E28" s="311" t="str">
        <f>'[1]DOMISSANITÁRIOS'!E35</f>
        <v>PACOTE 100,00
UN</v>
      </c>
      <c r="F28" s="312" t="str">
        <f>'[1]DOMISSANITÁRIOS'!F35</f>
        <v>SACO PLÁSTICO LIXO, CAPACIDADE 60 L, COR PRETA, APRESENTAÇÃO PEÇA ÚNICA, LARGURA 60 CM, ALTURA 70 CM</v>
      </c>
      <c r="G28" s="313">
        <v>0</v>
      </c>
      <c r="H28" s="314">
        <v>0</v>
      </c>
    </row>
    <row r="29" spans="2:8" ht="75">
      <c r="B29" s="309">
        <f>'[1]DOMISSANITÁRIOS'!B36</f>
        <v>26</v>
      </c>
      <c r="C29" s="311">
        <f>'[1]DOMISSANITÁRIOS'!C36</f>
        <v>418433</v>
      </c>
      <c r="D29" s="315">
        <f>'[1]DOMISSANITÁRIOS'!D36</f>
        <v>30</v>
      </c>
      <c r="E29" s="311" t="str">
        <f>'[1]DOMISSANITÁRIOS'!E36</f>
        <v>PACOTE 100,00
UN</v>
      </c>
      <c r="F29" s="312" t="str">
        <f>'[1]DOMISSANITÁRIOS'!F36</f>
        <v>SACO PLÁSTICO LIXO, CAPACIDADE 200 L, COR PRETA, LARGURA 90 CM, ALTURA 120 CM,
CARACTERÍSTICAS ADICIONAIS PEÇA ÚNICA</v>
      </c>
      <c r="G29" s="313">
        <v>0</v>
      </c>
      <c r="H29" s="314">
        <v>0</v>
      </c>
    </row>
    <row r="30" spans="2:8" ht="45">
      <c r="B30" s="309">
        <f>'[1]DOMISSANITÁRIOS'!B37</f>
        <v>27</v>
      </c>
      <c r="C30" s="311">
        <f>'[1]DOMISSANITÁRIOS'!C37</f>
        <v>228524</v>
      </c>
      <c r="D30" s="315">
        <f>'[1]DOMISSANITÁRIOS'!D37</f>
        <v>48</v>
      </c>
      <c r="E30" s="311" t="str">
        <f>'[1]DOMISSANITÁRIOS'!E37</f>
        <v>PACOTE 100,00
UN</v>
      </c>
      <c r="F30" s="312" t="str">
        <f>'[1]DOMISSANITÁRIOS'!F37</f>
        <v>SACO PLÁSTICO LIXO, CAPACIDADE 40 L, COR PRETA, APRESENTAÇÃO PEÇA ÚNICA</v>
      </c>
      <c r="G30" s="313">
        <v>0</v>
      </c>
      <c r="H30" s="314">
        <v>0</v>
      </c>
    </row>
    <row r="31" spans="2:8" ht="105">
      <c r="B31" s="309">
        <f>'[1]DOMISSANITÁRIOS'!B38</f>
        <v>28</v>
      </c>
      <c r="C31" s="311">
        <f>'[1]DOMISSANITÁRIOS'!C38</f>
        <v>299605</v>
      </c>
      <c r="D31" s="315">
        <f>'[1]DOMISSANITÁRIOS'!D38</f>
        <v>720</v>
      </c>
      <c r="E31" s="311" t="str">
        <f>'[1]DOMISSANITÁRIOS'!E38</f>
        <v>FRASCO 1,00 L </v>
      </c>
      <c r="F31" s="312" t="str">
        <f>'[1]DOMISSANITÁRIOS'!F38</f>
        <v>ÁGUA SANITÁRIA, COMPOSIÇÃO QUÍMICA HIPOCLORITO DE SÓDIO, HIDRÓXIDO DE SÓDIO, CLORETO, TEOR CLORO ATIVO VARIA DE 2 A 2,50%, COR INCOLOR, APLICAÇÃO
LAVAGEM E ALVEJANTE DE ROUPAS, BANHEIRAS, PIAS,</v>
      </c>
      <c r="G31" s="313">
        <v>0</v>
      </c>
      <c r="H31" s="314">
        <v>0</v>
      </c>
    </row>
    <row r="32" spans="2:8" ht="30">
      <c r="B32" s="309">
        <f>'[1]DOMISSANITÁRIOS'!B39</f>
        <v>29</v>
      </c>
      <c r="C32" s="311">
        <f>'[1]DOMISSANITÁRIOS'!C39</f>
        <v>151014</v>
      </c>
      <c r="D32" s="315">
        <f>'[1]DOMISSANITÁRIOS'!D39</f>
        <v>36</v>
      </c>
      <c r="E32" s="311" t="str">
        <f>'[1]DOMISSANITÁRIOS'!E39</f>
        <v>Unidade</v>
      </c>
      <c r="F32" s="312" t="str">
        <f>'[1]DOMISSANITÁRIOS'!F39</f>
        <v>VASSOURA: Vassoura de pelo, com cabo de madeira plastificado de 120 cm, número 4</v>
      </c>
      <c r="G32" s="313">
        <v>0</v>
      </c>
      <c r="H32" s="314">
        <v>0</v>
      </c>
    </row>
    <row r="33" spans="2:8" ht="75">
      <c r="B33" s="309">
        <f>'[1]DOMISSANITÁRIOS'!B40</f>
        <v>30</v>
      </c>
      <c r="C33" s="311">
        <f>'[1]DOMISSANITÁRIOS'!C40</f>
        <v>397370</v>
      </c>
      <c r="D33" s="315">
        <f>'[1]DOMISSANITÁRIOS'!D40</f>
        <v>300</v>
      </c>
      <c r="E33" s="311" t="str">
        <f>'[1]DOMISSANITÁRIOS'!E40</f>
        <v>FRASCO
300,00 ML</v>
      </c>
      <c r="F33" s="312" t="str">
        <f>'[1]DOMISSANITÁRIOS'!F40</f>
        <v>SAPONÁCEO, COMPOSIÇÃO TENSOATIVOS ANIÔNICOS, ALCALINIZANTES, ESPESSANTE, APLICAÇÃO LIMPEZA, ASPECTO FÍSICO CREMOSO</v>
      </c>
      <c r="G33" s="313">
        <v>0</v>
      </c>
      <c r="H33" s="314">
        <v>0</v>
      </c>
    </row>
    <row r="34" spans="2:8" ht="45">
      <c r="B34" s="309">
        <f>'[1]DOMISSANITÁRIOS'!B41</f>
        <v>31</v>
      </c>
      <c r="C34" s="311">
        <f>'[1]DOMISSANITÁRIOS'!C41</f>
        <v>151014</v>
      </c>
      <c r="D34" s="315">
        <f>'[1]DOMISSANITÁRIOS'!D41</f>
        <v>720</v>
      </c>
      <c r="E34" s="311" t="str">
        <f>'[1]DOMISSANITÁRIOS'!E41</f>
        <v>Unidade</v>
      </c>
      <c r="F34" s="312" t="str">
        <f>'[1]DOMISSANITÁRIOS'!F41</f>
        <v>VASSOURA: Vassoura de nylon cerdas duras tipo piaçava, com cabo de madeira plastificado de 120 cm , número 4</v>
      </c>
      <c r="G34" s="313">
        <v>0</v>
      </c>
      <c r="H34" s="314">
        <v>0</v>
      </c>
    </row>
    <row r="35" spans="2:8" ht="90">
      <c r="B35" s="309">
        <f>'[1]DOMISSANITÁRIOS'!B42</f>
        <v>32</v>
      </c>
      <c r="C35" s="311">
        <f>'[1]DOMISSANITÁRIOS'!C42</f>
        <v>300935</v>
      </c>
      <c r="D35" s="315">
        <f>'[1]DOMISSANITÁRIOS'!D42</f>
        <v>900</v>
      </c>
      <c r="E35" s="311" t="str">
        <f>'[1]DOMISSANITÁRIOS'!E42</f>
        <v>FRASCO
500,00 ML</v>
      </c>
      <c r="F35" s="312" t="str">
        <f>'[1]DOMISSANITÁRIOS'!F42</f>
        <v>LIMPA-VIDRO, ASPECTO FÍSICO LÍQUIDO, COMPOSIÇÃO LAURIL ÉTER, SULFATO DE SÓDIO,  CARACTERÍSTICAS ADICIONAIS
PULVERIZADOR COM GATILHO, VALIDADE MÍNIMA 3 ANOS</v>
      </c>
      <c r="G35" s="313">
        <v>0</v>
      </c>
      <c r="H35" s="314">
        <v>0</v>
      </c>
    </row>
    <row r="36" spans="2:8" ht="45">
      <c r="B36" s="309">
        <f>'[1]DOMISSANITÁRIOS'!B43</f>
        <v>33</v>
      </c>
      <c r="C36" s="311">
        <f>'[1]DOMISSANITÁRIOS'!C43</f>
        <v>30228</v>
      </c>
      <c r="D36" s="315">
        <f>'[1]DOMISSANITÁRIOS'!D43</f>
        <v>6</v>
      </c>
      <c r="E36" s="311" t="str">
        <f>'[1]DOMISSANITÁRIOS'!E43</f>
        <v>Unidade</v>
      </c>
      <c r="F36" s="312" t="str">
        <f>'[1]DOMISSANITÁRIOS'!F43</f>
        <v>RODO: Rodo de limpar vidros, confeccionado em metal, 2 em 1, dupla faces (borracha e lã), cabo com 50cm;</v>
      </c>
      <c r="G36" s="313">
        <v>0</v>
      </c>
      <c r="H36" s="314">
        <v>0</v>
      </c>
    </row>
    <row r="37" spans="2:8" ht="30">
      <c r="B37" s="309">
        <f>'[1]DOMISSANITÁRIOS'!B44</f>
        <v>34</v>
      </c>
      <c r="C37" s="311">
        <f>'[1]DOMISSANITÁRIOS'!C44</f>
        <v>151014</v>
      </c>
      <c r="D37" s="315">
        <f>'[1]DOMISSANITÁRIOS'!D44</f>
        <v>100</v>
      </c>
      <c r="E37" s="311" t="str">
        <f>'[1]DOMISSANITÁRIOS'!E44</f>
        <v>Unidade</v>
      </c>
      <c r="F37" s="312" t="str">
        <f>'[1]DOMISSANITÁRIOS'!F44</f>
        <v>VASSOURA: Vassoura de nylon pra limpeza de vaso sanitário</v>
      </c>
      <c r="G37" s="313">
        <v>0</v>
      </c>
      <c r="H37" s="314">
        <v>0</v>
      </c>
    </row>
    <row r="38" spans="2:8" ht="60">
      <c r="B38" s="309">
        <f>'[1]DOMISSANITÁRIOS'!B45</f>
        <v>35</v>
      </c>
      <c r="C38" s="311">
        <f>'[1]DOMISSANITÁRIOS'!C45</f>
        <v>344982</v>
      </c>
      <c r="D38" s="315">
        <f>'[1]DOMISSANITÁRIOS'!D45</f>
        <v>360</v>
      </c>
      <c r="E38" s="311" t="str">
        <f>'[1]DOMISSANITÁRIOS'!E45</f>
        <v>Frasco de 360 ML</v>
      </c>
      <c r="F38" s="312" t="str">
        <f>'[1]DOMISSANITÁRIOS'!F45</f>
        <v>DESODORANTE /AROMATIZANTE DE AMBIENTE, TIPO LÍQUIDO, AROMA LAVANDA, CARACTERÍSTICAS ADICIONAIS SPRAY</v>
      </c>
      <c r="G38" s="313">
        <v>0</v>
      </c>
      <c r="H38" s="314">
        <v>0</v>
      </c>
    </row>
    <row r="39" spans="2:8" ht="60">
      <c r="B39" s="309">
        <f>'[1]DOMISSANITÁRIOS'!B46</f>
        <v>36</v>
      </c>
      <c r="C39" s="311">
        <f>'[1]DOMISSANITÁRIOS'!C46</f>
        <v>416112</v>
      </c>
      <c r="D39" s="315">
        <f>'[1]DOMISSANITÁRIOS'!D46</f>
        <v>100</v>
      </c>
      <c r="E39" s="311" t="str">
        <f>'[1]DOMISSANITÁRIOS'!E46</f>
        <v>Unidade</v>
      </c>
      <c r="F39" s="312" t="str">
        <f>'[1]DOMISSANITÁRIOS'!F46</f>
        <v>PÁ COLETORA LIXO, MATERIAL COLETOR PLÁSTICO, MATERIAL
CABO PLÁSTICO, COMPRIMENTO CABO 90 CM, MODELO SEM TAMPA</v>
      </c>
      <c r="G39" s="313">
        <v>0</v>
      </c>
      <c r="H39" s="314">
        <v>0</v>
      </c>
    </row>
    <row r="40" spans="2:8" ht="180">
      <c r="B40" s="309">
        <f>'[1]DOMISSANITÁRIOS'!B47</f>
        <v>37</v>
      </c>
      <c r="C40" s="311">
        <f>'[1]DOMISSANITÁRIOS'!C47</f>
        <v>286848</v>
      </c>
      <c r="D40" s="315">
        <f>'[1]DOMISSANITÁRIOS'!D47</f>
        <v>2400</v>
      </c>
      <c r="E40" s="311" t="str">
        <f>'[1]DOMISSANITÁRIOS'!E47</f>
        <v>frasco de 1 Litro</v>
      </c>
      <c r="F40" s="312" t="str">
        <f>'[1]DOMISSANITÁRIOS'!F47</f>
        <v>CERA POLIMENTO PISO,
COMPOSIÇÃO BÁSICA CERAS
NATURAIS, PARAFINA,
SILICONE, SOLVENTES ALI,
SUPERFÍCIE INDICADA
ASSOALHO SEM SINTECO OU
CASCOLAR, CERÂMICA, LAJOT
A, CARACTERÍSTICAS
ADICIONAIS COM
FRAGRÂNCIA, ASPECTO
FÍSICO LÍQUIDO
</v>
      </c>
      <c r="G40" s="313">
        <v>0</v>
      </c>
      <c r="H40" s="314">
        <v>0</v>
      </c>
    </row>
    <row r="41" spans="2:8" ht="15.75">
      <c r="B41" s="320" t="s">
        <v>190</v>
      </c>
      <c r="C41" s="321"/>
      <c r="D41" s="321"/>
      <c r="E41" s="321"/>
      <c r="F41" s="321"/>
      <c r="G41" s="322"/>
      <c r="H41" s="316">
        <v>0</v>
      </c>
    </row>
    <row r="42" spans="2:8" ht="15.75">
      <c r="B42" s="320" t="s">
        <v>191</v>
      </c>
      <c r="C42" s="321"/>
      <c r="D42" s="321"/>
      <c r="E42" s="321"/>
      <c r="F42" s="321"/>
      <c r="G42" s="322"/>
      <c r="H42" s="316">
        <f>H41/6</f>
        <v>0</v>
      </c>
    </row>
    <row r="43" spans="2:8" ht="15.75">
      <c r="B43" s="320" t="s">
        <v>192</v>
      </c>
      <c r="C43" s="321"/>
      <c r="D43" s="321"/>
      <c r="E43" s="321"/>
      <c r="F43" s="321"/>
      <c r="G43" s="322"/>
      <c r="H43" s="316">
        <f>H42/108</f>
        <v>0</v>
      </c>
    </row>
  </sheetData>
  <sheetProtection/>
  <mergeCells count="4">
    <mergeCell ref="B2:H2"/>
    <mergeCell ref="B41:G41"/>
    <mergeCell ref="B42:G42"/>
    <mergeCell ref="B43:G43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9"/>
  <sheetViews>
    <sheetView zoomScale="130" zoomScaleNormal="130" zoomScaleSheetLayoutView="100" zoomScalePageLayoutView="0" workbookViewId="0" topLeftCell="A100">
      <selection activeCell="D51" sqref="D51"/>
    </sheetView>
  </sheetViews>
  <sheetFormatPr defaultColWidth="9.140625" defaultRowHeight="15"/>
  <cols>
    <col min="1" max="1" width="4.7109375" style="98" customWidth="1"/>
    <col min="2" max="2" width="33.421875" style="99" customWidth="1"/>
    <col min="3" max="3" width="31.421875" style="99" customWidth="1"/>
    <col min="4" max="4" width="23.140625" style="100" customWidth="1"/>
    <col min="5" max="5" width="31.28125" style="101" customWidth="1"/>
    <col min="6" max="6" width="31.28125" style="102" hidden="1" customWidth="1"/>
    <col min="7" max="7" width="49.28125" style="102" hidden="1" customWidth="1"/>
    <col min="8" max="8" width="41.140625" style="102" hidden="1" customWidth="1"/>
    <col min="9" max="9" width="31.28125" style="96" hidden="1" customWidth="1"/>
    <col min="10" max="11" width="31.28125" style="103" hidden="1" customWidth="1"/>
    <col min="12" max="12" width="29.140625" style="103" hidden="1" customWidth="1"/>
    <col min="13" max="14" width="31.28125" style="103" hidden="1" customWidth="1"/>
    <col min="15" max="16" width="31.28125" style="103" customWidth="1"/>
    <col min="17" max="17" width="9.140625" style="103" customWidth="1"/>
    <col min="18" max="18" width="15.8515625" style="103" customWidth="1"/>
    <col min="19" max="16384" width="9.140625" style="103" customWidth="1"/>
  </cols>
  <sheetData>
    <row r="1" spans="1:9" ht="15" customHeight="1">
      <c r="A1" s="460" t="s">
        <v>0</v>
      </c>
      <c r="B1" s="461"/>
      <c r="C1" s="461"/>
      <c r="D1" s="461"/>
      <c r="E1" s="462"/>
      <c r="F1" s="450" t="s">
        <v>1</v>
      </c>
      <c r="G1" s="104"/>
      <c r="H1" s="104"/>
      <c r="I1" s="457" t="s">
        <v>2</v>
      </c>
    </row>
    <row r="2" spans="1:9" ht="21.75" customHeight="1">
      <c r="A2" s="463"/>
      <c r="B2" s="464"/>
      <c r="C2" s="464"/>
      <c r="D2" s="464"/>
      <c r="E2" s="465"/>
      <c r="F2" s="450"/>
      <c r="G2" s="104"/>
      <c r="H2" s="104"/>
      <c r="I2" s="457"/>
    </row>
    <row r="3" spans="1:9" ht="15">
      <c r="A3" s="323"/>
      <c r="B3" s="324"/>
      <c r="C3" s="325"/>
      <c r="D3" s="105" t="s">
        <v>3</v>
      </c>
      <c r="E3" s="106" t="s">
        <v>4</v>
      </c>
      <c r="F3" s="450"/>
      <c r="G3" s="104"/>
      <c r="H3" s="104"/>
      <c r="I3" s="457"/>
    </row>
    <row r="4" spans="1:9" ht="15" customHeight="1">
      <c r="A4" s="326" t="s">
        <v>5</v>
      </c>
      <c r="B4" s="327"/>
      <c r="C4" s="328"/>
      <c r="D4" s="329" t="s">
        <v>193</v>
      </c>
      <c r="E4" s="330"/>
      <c r="F4" s="450"/>
      <c r="G4" s="104"/>
      <c r="H4" s="104"/>
      <c r="I4" s="457"/>
    </row>
    <row r="5" spans="1:9" ht="15" customHeight="1">
      <c r="A5" s="326" t="s">
        <v>6</v>
      </c>
      <c r="B5" s="327"/>
      <c r="C5" s="328"/>
      <c r="D5" s="331" t="s">
        <v>194</v>
      </c>
      <c r="E5" s="332"/>
      <c r="F5" s="450"/>
      <c r="G5" s="104"/>
      <c r="H5" s="104"/>
      <c r="I5" s="457"/>
    </row>
    <row r="6" spans="1:9" ht="15">
      <c r="A6" s="107"/>
      <c r="B6" s="327" t="s">
        <v>195</v>
      </c>
      <c r="C6" s="327"/>
      <c r="D6" s="327"/>
      <c r="E6" s="328"/>
      <c r="F6" s="450"/>
      <c r="G6" s="95"/>
      <c r="H6" s="95"/>
      <c r="I6" s="457"/>
    </row>
    <row r="7" spans="1:9" s="95" customFormat="1" ht="15">
      <c r="A7" s="333" t="s">
        <v>7</v>
      </c>
      <c r="B7" s="334"/>
      <c r="C7" s="334"/>
      <c r="D7" s="334"/>
      <c r="E7" s="335"/>
      <c r="F7" s="450"/>
      <c r="G7" s="104"/>
      <c r="H7" s="104"/>
      <c r="I7" s="457"/>
    </row>
    <row r="8" spans="1:9" ht="31.5" customHeight="1">
      <c r="A8" s="108" t="s">
        <v>8</v>
      </c>
      <c r="B8" s="109" t="s">
        <v>9</v>
      </c>
      <c r="C8" s="336">
        <v>43709</v>
      </c>
      <c r="D8" s="337"/>
      <c r="E8" s="338"/>
      <c r="F8" s="450"/>
      <c r="G8" s="110" t="s">
        <v>10</v>
      </c>
      <c r="H8" s="111"/>
      <c r="I8" s="457"/>
    </row>
    <row r="9" spans="1:9" ht="23.25">
      <c r="A9" s="108" t="s">
        <v>11</v>
      </c>
      <c r="B9" s="109" t="s">
        <v>12</v>
      </c>
      <c r="C9" s="329" t="s">
        <v>196</v>
      </c>
      <c r="D9" s="339"/>
      <c r="E9" s="330"/>
      <c r="F9" s="450"/>
      <c r="G9" s="112" t="s">
        <v>13</v>
      </c>
      <c r="H9" s="113"/>
      <c r="I9" s="457"/>
    </row>
    <row r="10" spans="1:11" ht="30">
      <c r="A10" s="108" t="s">
        <v>14</v>
      </c>
      <c r="B10" s="109" t="s">
        <v>15</v>
      </c>
      <c r="C10" s="329" t="s">
        <v>16</v>
      </c>
      <c r="D10" s="339"/>
      <c r="E10" s="330"/>
      <c r="F10" s="450"/>
      <c r="G10" s="114" t="s">
        <v>17</v>
      </c>
      <c r="H10" s="115">
        <f>F143</f>
        <v>0</v>
      </c>
      <c r="I10" s="457"/>
      <c r="K10" s="201"/>
    </row>
    <row r="11" spans="1:9" ht="30">
      <c r="A11" s="108" t="s">
        <v>18</v>
      </c>
      <c r="B11" s="109" t="s">
        <v>19</v>
      </c>
      <c r="C11" s="329" t="s">
        <v>197</v>
      </c>
      <c r="D11" s="339"/>
      <c r="E11" s="330"/>
      <c r="F11" s="450"/>
      <c r="G11" s="96"/>
      <c r="H11" s="96"/>
      <c r="I11" s="457"/>
    </row>
    <row r="12" spans="1:9" s="95" customFormat="1" ht="23.25">
      <c r="A12" s="333" t="s">
        <v>20</v>
      </c>
      <c r="B12" s="334"/>
      <c r="C12" s="334"/>
      <c r="D12" s="334"/>
      <c r="E12" s="335"/>
      <c r="F12" s="450"/>
      <c r="G12" s="110" t="s">
        <v>21</v>
      </c>
      <c r="H12" s="111"/>
      <c r="I12" s="457"/>
    </row>
    <row r="13" spans="1:9" ht="33.75" customHeight="1">
      <c r="A13" s="340" t="s">
        <v>22</v>
      </c>
      <c r="B13" s="341"/>
      <c r="C13" s="116" t="s">
        <v>23</v>
      </c>
      <c r="D13" s="342" t="s">
        <v>24</v>
      </c>
      <c r="E13" s="343"/>
      <c r="F13" s="450"/>
      <c r="G13" s="117" t="s">
        <v>25</v>
      </c>
      <c r="H13" s="118"/>
      <c r="I13" s="457"/>
    </row>
    <row r="14" spans="1:9" ht="24.75" customHeight="1">
      <c r="A14" s="466" t="s">
        <v>198</v>
      </c>
      <c r="B14" s="467"/>
      <c r="C14" s="447" t="s">
        <v>199</v>
      </c>
      <c r="D14" s="472" t="s">
        <v>200</v>
      </c>
      <c r="E14" s="473"/>
      <c r="F14" s="450"/>
      <c r="G14" s="119" t="s">
        <v>26</v>
      </c>
      <c r="H14" s="120">
        <v>0.11</v>
      </c>
      <c r="I14" s="457"/>
    </row>
    <row r="15" spans="1:9" ht="9.75" customHeight="1">
      <c r="A15" s="468"/>
      <c r="B15" s="469"/>
      <c r="C15" s="448"/>
      <c r="D15" s="474"/>
      <c r="E15" s="475"/>
      <c r="F15" s="450"/>
      <c r="G15" s="344" t="s">
        <v>27</v>
      </c>
      <c r="H15" s="345"/>
      <c r="I15" s="457"/>
    </row>
    <row r="16" spans="1:17" ht="10.5" customHeight="1">
      <c r="A16" s="470"/>
      <c r="B16" s="471"/>
      <c r="C16" s="449"/>
      <c r="D16" s="476"/>
      <c r="E16" s="477"/>
      <c r="F16" s="450"/>
      <c r="G16" s="121" t="s">
        <v>28</v>
      </c>
      <c r="H16" s="122">
        <f>E59</f>
        <v>0</v>
      </c>
      <c r="I16" s="457"/>
      <c r="Q16" s="219"/>
    </row>
    <row r="17" spans="1:16" s="95" customFormat="1" ht="18.75">
      <c r="A17" s="346" t="s">
        <v>29</v>
      </c>
      <c r="B17" s="347"/>
      <c r="C17" s="347"/>
      <c r="D17" s="347"/>
      <c r="E17" s="348"/>
      <c r="F17" s="450"/>
      <c r="G17" s="123" t="s">
        <v>30</v>
      </c>
      <c r="H17" s="122">
        <f>E60</f>
        <v>0</v>
      </c>
      <c r="I17" s="457"/>
      <c r="P17" s="103"/>
    </row>
    <row r="18" spans="1:9" s="95" customFormat="1" ht="18.75">
      <c r="A18" s="349" t="s">
        <v>31</v>
      </c>
      <c r="B18" s="350"/>
      <c r="C18" s="350"/>
      <c r="D18" s="350"/>
      <c r="E18" s="351"/>
      <c r="F18" s="450"/>
      <c r="G18" s="123" t="s">
        <v>32</v>
      </c>
      <c r="H18" s="122">
        <f>E109+E110+E111</f>
        <v>0</v>
      </c>
      <c r="I18" s="457"/>
    </row>
    <row r="19" spans="1:17" ht="27.75" customHeight="1">
      <c r="A19" s="352" t="s">
        <v>33</v>
      </c>
      <c r="B19" s="353"/>
      <c r="C19" s="353"/>
      <c r="D19" s="354"/>
      <c r="E19" s="124" t="s">
        <v>34</v>
      </c>
      <c r="F19" s="450"/>
      <c r="G19" s="125" t="s">
        <v>35</v>
      </c>
      <c r="H19" s="126">
        <f>SUM(H16:H18)</f>
        <v>0</v>
      </c>
      <c r="I19" s="457"/>
      <c r="J19" s="95"/>
      <c r="Q19" s="220"/>
    </row>
    <row r="20" spans="1:10" ht="31.5" customHeight="1">
      <c r="A20" s="108">
        <v>1</v>
      </c>
      <c r="B20" s="355" t="s">
        <v>201</v>
      </c>
      <c r="C20" s="355"/>
      <c r="D20" s="356" t="s">
        <v>200</v>
      </c>
      <c r="E20" s="356"/>
      <c r="F20" s="450"/>
      <c r="G20" s="123" t="s">
        <v>36</v>
      </c>
      <c r="H20" s="127">
        <f>E143</f>
        <v>0</v>
      </c>
      <c r="I20" s="457"/>
      <c r="J20" s="202"/>
    </row>
    <row r="21" spans="1:10" ht="31.5" customHeight="1">
      <c r="A21" s="108">
        <v>2</v>
      </c>
      <c r="B21" s="355" t="s">
        <v>37</v>
      </c>
      <c r="C21" s="355"/>
      <c r="D21" s="356" t="s">
        <v>202</v>
      </c>
      <c r="E21" s="356"/>
      <c r="F21" s="450"/>
      <c r="G21" s="128" t="s">
        <v>38</v>
      </c>
      <c r="H21" s="129">
        <f>H20-H19</f>
        <v>0</v>
      </c>
      <c r="I21" s="457"/>
      <c r="J21" s="202"/>
    </row>
    <row r="22" spans="1:10" ht="31.5" customHeight="1">
      <c r="A22" s="108">
        <v>3</v>
      </c>
      <c r="B22" s="355" t="s">
        <v>203</v>
      </c>
      <c r="C22" s="355"/>
      <c r="D22" s="357">
        <v>0</v>
      </c>
      <c r="E22" s="357"/>
      <c r="F22" s="450"/>
      <c r="G22" s="130" t="s">
        <v>39</v>
      </c>
      <c r="H22" s="131">
        <f>H21*11%</f>
        <v>0</v>
      </c>
      <c r="I22" s="457"/>
      <c r="J22" s="203"/>
    </row>
    <row r="23" spans="1:10" ht="31.5" customHeight="1">
      <c r="A23" s="108">
        <v>4</v>
      </c>
      <c r="B23" s="355" t="s">
        <v>40</v>
      </c>
      <c r="C23" s="355"/>
      <c r="D23" s="356" t="s">
        <v>204</v>
      </c>
      <c r="E23" s="356"/>
      <c r="F23" s="450"/>
      <c r="G23" s="119" t="s">
        <v>41</v>
      </c>
      <c r="H23" s="132"/>
      <c r="I23" s="457"/>
      <c r="J23" s="202"/>
    </row>
    <row r="24" spans="1:10" ht="18.75">
      <c r="A24" s="108">
        <v>5</v>
      </c>
      <c r="B24" s="358" t="s">
        <v>42</v>
      </c>
      <c r="C24" s="358"/>
      <c r="D24" s="359" t="s">
        <v>205</v>
      </c>
      <c r="E24" s="359"/>
      <c r="F24" s="450"/>
      <c r="G24" s="133" t="s">
        <v>43</v>
      </c>
      <c r="H24" s="134">
        <v>0.012</v>
      </c>
      <c r="I24" s="457"/>
      <c r="J24" s="202"/>
    </row>
    <row r="25" spans="1:10" s="96" customFormat="1" ht="18.75">
      <c r="A25" s="360" t="s">
        <v>44</v>
      </c>
      <c r="B25" s="361"/>
      <c r="C25" s="361"/>
      <c r="D25" s="362"/>
      <c r="E25" s="135"/>
      <c r="F25" s="450"/>
      <c r="G25" s="123" t="s">
        <v>45</v>
      </c>
      <c r="H25" s="136">
        <v>0.048</v>
      </c>
      <c r="I25" s="457"/>
      <c r="J25" s="202"/>
    </row>
    <row r="26" spans="1:10" s="96" customFormat="1" ht="22.5" customHeight="1">
      <c r="A26" s="137">
        <v>1</v>
      </c>
      <c r="B26" s="363" t="s">
        <v>46</v>
      </c>
      <c r="C26" s="364"/>
      <c r="D26" s="138" t="s">
        <v>47</v>
      </c>
      <c r="E26" s="124" t="s">
        <v>34</v>
      </c>
      <c r="F26" s="450"/>
      <c r="G26" s="123" t="s">
        <v>48</v>
      </c>
      <c r="H26" s="127">
        <f>H20</f>
        <v>0</v>
      </c>
      <c r="I26" s="457"/>
      <c r="J26" s="202"/>
    </row>
    <row r="27" spans="1:10" ht="23.25">
      <c r="A27" s="139" t="s">
        <v>8</v>
      </c>
      <c r="B27" s="140" t="s">
        <v>49</v>
      </c>
      <c r="C27" s="365"/>
      <c r="D27" s="366"/>
      <c r="E27" s="141">
        <f>D22</f>
        <v>0</v>
      </c>
      <c r="G27" s="130" t="s">
        <v>50</v>
      </c>
      <c r="H27" s="131">
        <f>H26*H24</f>
        <v>0</v>
      </c>
      <c r="I27" s="204" t="s">
        <v>51</v>
      </c>
      <c r="J27" s="95"/>
    </row>
    <row r="28" spans="1:12" ht="23.25">
      <c r="A28" s="139" t="s">
        <v>11</v>
      </c>
      <c r="B28" s="142" t="s">
        <v>52</v>
      </c>
      <c r="C28" s="367" t="s">
        <v>53</v>
      </c>
      <c r="D28" s="368"/>
      <c r="E28" s="143">
        <v>0</v>
      </c>
      <c r="G28" s="119" t="s">
        <v>54</v>
      </c>
      <c r="H28" s="120">
        <v>0.01</v>
      </c>
      <c r="I28" s="204" t="s">
        <v>55</v>
      </c>
      <c r="J28" s="205"/>
      <c r="K28" s="205"/>
      <c r="L28" s="205"/>
    </row>
    <row r="29" spans="1:12" ht="31.5" customHeight="1">
      <c r="A29" s="139" t="s">
        <v>14</v>
      </c>
      <c r="B29" s="142" t="s">
        <v>56</v>
      </c>
      <c r="C29" s="367" t="s">
        <v>57</v>
      </c>
      <c r="D29" s="368"/>
      <c r="E29" s="144">
        <v>0</v>
      </c>
      <c r="G29" s="128" t="s">
        <v>36</v>
      </c>
      <c r="H29" s="129">
        <f>H20</f>
        <v>0</v>
      </c>
      <c r="I29" s="204" t="s">
        <v>55</v>
      </c>
      <c r="J29" s="205"/>
      <c r="K29" s="205"/>
      <c r="L29" s="205"/>
    </row>
    <row r="30" spans="1:18" ht="59.25" customHeight="1">
      <c r="A30" s="139" t="s">
        <v>18</v>
      </c>
      <c r="B30" s="142" t="s">
        <v>58</v>
      </c>
      <c r="C30" s="367" t="s">
        <v>59</v>
      </c>
      <c r="D30" s="368"/>
      <c r="E30" s="143">
        <v>0</v>
      </c>
      <c r="F30" s="145"/>
      <c r="G30" s="130" t="s">
        <v>39</v>
      </c>
      <c r="H30" s="131">
        <f>H29*H28</f>
        <v>0</v>
      </c>
      <c r="I30" s="204" t="s">
        <v>55</v>
      </c>
      <c r="J30" s="205"/>
      <c r="K30" s="205"/>
      <c r="L30" s="205"/>
      <c r="R30" s="205"/>
    </row>
    <row r="31" spans="1:16" ht="23.25">
      <c r="A31" s="139" t="s">
        <v>60</v>
      </c>
      <c r="B31" s="142" t="s">
        <v>61</v>
      </c>
      <c r="C31" s="369" t="s">
        <v>62</v>
      </c>
      <c r="D31" s="368"/>
      <c r="E31" s="143">
        <v>0</v>
      </c>
      <c r="F31" s="145"/>
      <c r="G31" s="119" t="s">
        <v>63</v>
      </c>
      <c r="H31" s="120">
        <v>0.03</v>
      </c>
      <c r="I31" s="204" t="s">
        <v>55</v>
      </c>
      <c r="J31" s="205"/>
      <c r="K31" s="205"/>
      <c r="L31" s="205"/>
      <c r="P31" s="206"/>
    </row>
    <row r="32" spans="1:12" ht="27.75" customHeight="1">
      <c r="A32" s="139" t="s">
        <v>64</v>
      </c>
      <c r="B32" s="146" t="s">
        <v>65</v>
      </c>
      <c r="C32" s="367" t="s">
        <v>66</v>
      </c>
      <c r="D32" s="368"/>
      <c r="E32" s="143">
        <v>0</v>
      </c>
      <c r="F32" s="145"/>
      <c r="G32" s="128" t="s">
        <v>36</v>
      </c>
      <c r="H32" s="129">
        <f>H20</f>
        <v>0</v>
      </c>
      <c r="I32" s="204" t="s">
        <v>55</v>
      </c>
      <c r="K32" s="205"/>
      <c r="L32" s="205"/>
    </row>
    <row r="33" spans="1:12" ht="55.5" customHeight="1">
      <c r="A33" s="139" t="s">
        <v>67</v>
      </c>
      <c r="B33" s="147" t="s">
        <v>68</v>
      </c>
      <c r="C33" s="367" t="s">
        <v>206</v>
      </c>
      <c r="D33" s="368"/>
      <c r="E33" s="143">
        <v>0</v>
      </c>
      <c r="F33" s="148"/>
      <c r="G33" s="130" t="s">
        <v>39</v>
      </c>
      <c r="H33" s="131">
        <f>H32*H31</f>
        <v>0</v>
      </c>
      <c r="I33" s="204" t="s">
        <v>55</v>
      </c>
      <c r="K33" s="205"/>
      <c r="L33" s="205"/>
    </row>
    <row r="34" spans="1:12" ht="23.25">
      <c r="A34" s="370" t="s">
        <v>70</v>
      </c>
      <c r="B34" s="371"/>
      <c r="C34" s="371"/>
      <c r="D34" s="372"/>
      <c r="E34" s="149">
        <f>SUM(E27:E33)</f>
        <v>0</v>
      </c>
      <c r="G34" s="119" t="s">
        <v>71</v>
      </c>
      <c r="H34" s="120">
        <v>0.0065</v>
      </c>
      <c r="I34" s="204"/>
      <c r="K34" s="205"/>
      <c r="L34" s="205"/>
    </row>
    <row r="35" spans="1:12" s="97" customFormat="1" ht="25.5" customHeight="1">
      <c r="A35" s="373" t="s">
        <v>72</v>
      </c>
      <c r="B35" s="374"/>
      <c r="C35" s="374"/>
      <c r="D35" s="375"/>
      <c r="E35" s="149">
        <f>SUM(E34:E34)</f>
        <v>0</v>
      </c>
      <c r="F35" s="150">
        <f>SUM(E27:E33)-(E27*6%)</f>
        <v>0</v>
      </c>
      <c r="G35" s="128" t="s">
        <v>36</v>
      </c>
      <c r="H35" s="129">
        <f>H20</f>
        <v>0</v>
      </c>
      <c r="I35" s="207"/>
      <c r="K35" s="205"/>
      <c r="L35" s="205"/>
    </row>
    <row r="36" spans="1:12" s="96" customFormat="1" ht="23.25">
      <c r="A36" s="360" t="s">
        <v>73</v>
      </c>
      <c r="B36" s="361"/>
      <c r="C36" s="361"/>
      <c r="D36" s="362"/>
      <c r="E36" s="135"/>
      <c r="F36" s="151"/>
      <c r="G36" s="130" t="s">
        <v>39</v>
      </c>
      <c r="H36" s="131">
        <f>H35*H34</f>
        <v>0</v>
      </c>
      <c r="I36" s="204"/>
      <c r="K36" s="205"/>
      <c r="L36" s="205"/>
    </row>
    <row r="37" spans="1:12" s="96" customFormat="1" ht="23.25">
      <c r="A37" s="152"/>
      <c r="B37" s="376" t="s">
        <v>74</v>
      </c>
      <c r="C37" s="376"/>
      <c r="D37" s="376"/>
      <c r="E37" s="377"/>
      <c r="F37" s="153"/>
      <c r="G37" s="119" t="s">
        <v>75</v>
      </c>
      <c r="H37" s="120">
        <f>D130</f>
        <v>0</v>
      </c>
      <c r="I37" s="204"/>
      <c r="J37" s="208"/>
      <c r="K37" s="205"/>
      <c r="L37" s="205"/>
    </row>
    <row r="38" spans="1:17" s="96" customFormat="1" ht="21">
      <c r="A38" s="154" t="s">
        <v>76</v>
      </c>
      <c r="B38" s="363" t="s">
        <v>77</v>
      </c>
      <c r="C38" s="364"/>
      <c r="D38" s="155" t="s">
        <v>47</v>
      </c>
      <c r="E38" s="124" t="s">
        <v>34</v>
      </c>
      <c r="F38" s="156"/>
      <c r="G38" s="128" t="s">
        <v>36</v>
      </c>
      <c r="H38" s="129">
        <f>H20</f>
        <v>0</v>
      </c>
      <c r="I38" s="204"/>
      <c r="K38" s="205"/>
      <c r="L38" s="205"/>
      <c r="Q38" s="221"/>
    </row>
    <row r="39" spans="1:12" s="96" customFormat="1" ht="23.25">
      <c r="A39" s="157" t="s">
        <v>8</v>
      </c>
      <c r="B39" s="158" t="s">
        <v>78</v>
      </c>
      <c r="C39" s="159"/>
      <c r="D39" s="160">
        <f>1/12</f>
        <v>0.08333333333333333</v>
      </c>
      <c r="E39" s="149">
        <f>TRUNC($E$35*D39,2)</f>
        <v>0</v>
      </c>
      <c r="F39" s="150">
        <f>E39+(E39*$D$56)</f>
        <v>0</v>
      </c>
      <c r="G39" s="130" t="s">
        <v>39</v>
      </c>
      <c r="H39" s="131">
        <f>H38*H37</f>
        <v>0</v>
      </c>
      <c r="I39" s="209" t="s">
        <v>55</v>
      </c>
      <c r="K39" s="205"/>
      <c r="L39" s="205"/>
    </row>
    <row r="40" spans="1:12" s="96" customFormat="1" ht="23.25">
      <c r="A40" s="157" t="s">
        <v>11</v>
      </c>
      <c r="B40" s="158" t="s">
        <v>79</v>
      </c>
      <c r="C40" s="159"/>
      <c r="D40" s="160">
        <f>(((1+1/3)/12))</f>
        <v>0.1111111111111111</v>
      </c>
      <c r="E40" s="149">
        <f>TRUNC($E$35*D40,2)</f>
        <v>0</v>
      </c>
      <c r="F40" s="150">
        <f>E40+(E40*$D$56)</f>
        <v>0</v>
      </c>
      <c r="G40" s="161" t="s">
        <v>80</v>
      </c>
      <c r="H40" s="162">
        <f>H22+H27+H30+H33+H36+H39</f>
        <v>0</v>
      </c>
      <c r="I40" s="204" t="s">
        <v>55</v>
      </c>
      <c r="J40" s="210"/>
      <c r="K40" s="205"/>
      <c r="L40" s="205"/>
    </row>
    <row r="41" spans="1:12" s="96" customFormat="1" ht="21">
      <c r="A41" s="378" t="s">
        <v>70</v>
      </c>
      <c r="B41" s="379"/>
      <c r="C41" s="380"/>
      <c r="D41" s="163">
        <f>SUM(D39:D40)</f>
        <v>0.19444444444444442</v>
      </c>
      <c r="E41" s="149">
        <f>SUM(E39:E40)</f>
        <v>0</v>
      </c>
      <c r="F41" s="151"/>
      <c r="G41" s="97"/>
      <c r="H41" s="97"/>
      <c r="I41" s="204"/>
      <c r="K41" s="205"/>
      <c r="L41" s="205"/>
    </row>
    <row r="42" spans="1:12" s="97" customFormat="1" ht="25.5" customHeight="1">
      <c r="A42" s="381" t="s">
        <v>81</v>
      </c>
      <c r="B42" s="382"/>
      <c r="C42" s="382"/>
      <c r="D42" s="383"/>
      <c r="E42" s="164">
        <f>SUM(E41:E41)</f>
        <v>0</v>
      </c>
      <c r="F42" s="165"/>
      <c r="G42" s="166" t="s">
        <v>82</v>
      </c>
      <c r="H42" s="167"/>
      <c r="I42" s="207"/>
      <c r="K42" s="205"/>
      <c r="L42" s="205"/>
    </row>
    <row r="43" spans="1:12" s="97" customFormat="1" ht="25.5" customHeight="1">
      <c r="A43" s="478" t="s">
        <v>83</v>
      </c>
      <c r="B43" s="478"/>
      <c r="C43" s="479"/>
      <c r="D43" s="168" t="s">
        <v>84</v>
      </c>
      <c r="E43" s="169">
        <f>E35</f>
        <v>0</v>
      </c>
      <c r="F43" s="165"/>
      <c r="G43" s="170" t="s">
        <v>85</v>
      </c>
      <c r="H43" s="171"/>
      <c r="I43" s="207"/>
      <c r="K43" s="205"/>
      <c r="L43" s="205"/>
    </row>
    <row r="44" spans="1:9" s="96" customFormat="1" ht="22.5" customHeight="1">
      <c r="A44" s="480"/>
      <c r="B44" s="480"/>
      <c r="C44" s="481"/>
      <c r="D44" s="168" t="s">
        <v>86</v>
      </c>
      <c r="E44" s="172">
        <f>E42</f>
        <v>0</v>
      </c>
      <c r="F44" s="151"/>
      <c r="G44" s="173">
        <f>H10+H40</f>
        <v>0</v>
      </c>
      <c r="H44" s="174"/>
      <c r="I44" s="204"/>
    </row>
    <row r="45" spans="1:9" s="96" customFormat="1" ht="22.5" customHeight="1">
      <c r="A45" s="480"/>
      <c r="B45" s="480"/>
      <c r="C45" s="481"/>
      <c r="D45" s="175" t="s">
        <v>70</v>
      </c>
      <c r="E45" s="172">
        <f>SUM(E43:E44)</f>
        <v>0</v>
      </c>
      <c r="F45" s="151"/>
      <c r="H45" s="176"/>
      <c r="I45" s="204"/>
    </row>
    <row r="46" spans="1:16" s="96" customFormat="1" ht="30.75" customHeight="1">
      <c r="A46" s="177"/>
      <c r="B46" s="384" t="s">
        <v>87</v>
      </c>
      <c r="C46" s="384"/>
      <c r="D46" s="385"/>
      <c r="E46" s="178"/>
      <c r="F46" s="151"/>
      <c r="H46" s="176"/>
      <c r="I46" s="204"/>
      <c r="L46" s="198"/>
      <c r="N46" s="211"/>
      <c r="P46" s="212"/>
    </row>
    <row r="47" spans="1:16" s="96" customFormat="1" ht="23.25">
      <c r="A47" s="137" t="s">
        <v>88</v>
      </c>
      <c r="B47" s="363" t="s">
        <v>89</v>
      </c>
      <c r="C47" s="364"/>
      <c r="D47" s="155" t="s">
        <v>90</v>
      </c>
      <c r="E47" s="124" t="s">
        <v>34</v>
      </c>
      <c r="F47" s="151"/>
      <c r="H47" s="176"/>
      <c r="I47" s="204"/>
      <c r="L47" s="198"/>
      <c r="N47" s="211"/>
      <c r="P47" s="212"/>
    </row>
    <row r="48" spans="1:16" s="96" customFormat="1" ht="23.25">
      <c r="A48" s="179" t="s">
        <v>8</v>
      </c>
      <c r="B48" s="386" t="s">
        <v>26</v>
      </c>
      <c r="C48" s="387"/>
      <c r="D48" s="180">
        <v>0.2</v>
      </c>
      <c r="E48" s="149">
        <f aca="true" t="shared" si="0" ref="E48:E55">TRUNC($E$45*D48,2)</f>
        <v>0</v>
      </c>
      <c r="F48" s="181" t="s">
        <v>91</v>
      </c>
      <c r="H48" s="176"/>
      <c r="I48" s="209" t="s">
        <v>55</v>
      </c>
      <c r="L48" s="198"/>
      <c r="N48" s="211"/>
      <c r="P48" s="212"/>
    </row>
    <row r="49" spans="1:16" s="96" customFormat="1" ht="23.25">
      <c r="A49" s="179" t="s">
        <v>11</v>
      </c>
      <c r="B49" s="386" t="s">
        <v>92</v>
      </c>
      <c r="C49" s="387"/>
      <c r="D49" s="180">
        <v>0.025</v>
      </c>
      <c r="E49" s="149">
        <f t="shared" si="0"/>
        <v>0</v>
      </c>
      <c r="F49" s="150">
        <f aca="true" t="shared" si="1" ref="F49:F55">$E$35*D49</f>
        <v>0</v>
      </c>
      <c r="H49" s="176"/>
      <c r="I49" s="209" t="s">
        <v>55</v>
      </c>
      <c r="L49" s="213"/>
      <c r="N49" s="214"/>
      <c r="O49" s="215"/>
      <c r="P49" s="208"/>
    </row>
    <row r="50" spans="1:12" s="96" customFormat="1" ht="23.25">
      <c r="A50" s="179" t="s">
        <v>14</v>
      </c>
      <c r="B50" s="388" t="s">
        <v>207</v>
      </c>
      <c r="C50" s="387"/>
      <c r="D50" s="182">
        <v>0</v>
      </c>
      <c r="E50" s="149">
        <f t="shared" si="0"/>
        <v>0</v>
      </c>
      <c r="F50" s="181" t="s">
        <v>91</v>
      </c>
      <c r="G50" s="389" t="s">
        <v>93</v>
      </c>
      <c r="H50" s="390"/>
      <c r="I50" s="209" t="s">
        <v>55</v>
      </c>
      <c r="L50" s="198"/>
    </row>
    <row r="51" spans="1:16" s="96" customFormat="1" ht="23.25">
      <c r="A51" s="179" t="s">
        <v>18</v>
      </c>
      <c r="B51" s="386" t="s">
        <v>94</v>
      </c>
      <c r="C51" s="387"/>
      <c r="D51" s="180">
        <v>0.015</v>
      </c>
      <c r="E51" s="149">
        <f t="shared" si="0"/>
        <v>0</v>
      </c>
      <c r="F51" s="150">
        <f t="shared" si="1"/>
        <v>0</v>
      </c>
      <c r="G51" s="391" t="s">
        <v>95</v>
      </c>
      <c r="H51" s="392"/>
      <c r="I51" s="209" t="s">
        <v>55</v>
      </c>
      <c r="L51" s="198"/>
      <c r="N51" s="211"/>
      <c r="P51" s="212"/>
    </row>
    <row r="52" spans="1:16" s="96" customFormat="1" ht="21">
      <c r="A52" s="179" t="s">
        <v>60</v>
      </c>
      <c r="B52" s="386" t="s">
        <v>96</v>
      </c>
      <c r="C52" s="387"/>
      <c r="D52" s="180">
        <v>0.01</v>
      </c>
      <c r="E52" s="149">
        <f t="shared" si="0"/>
        <v>0</v>
      </c>
      <c r="F52" s="150">
        <f t="shared" si="1"/>
        <v>0</v>
      </c>
      <c r="G52" s="183" t="s">
        <v>97</v>
      </c>
      <c r="H52" s="184">
        <v>1</v>
      </c>
      <c r="I52" s="209" t="s">
        <v>55</v>
      </c>
      <c r="L52" s="198"/>
      <c r="N52" s="216"/>
      <c r="P52" s="217"/>
    </row>
    <row r="53" spans="1:12" s="96" customFormat="1" ht="21">
      <c r="A53" s="179" t="s">
        <v>64</v>
      </c>
      <c r="B53" s="386" t="s">
        <v>98</v>
      </c>
      <c r="C53" s="387"/>
      <c r="D53" s="180">
        <v>0.006</v>
      </c>
      <c r="E53" s="149">
        <f t="shared" si="0"/>
        <v>0</v>
      </c>
      <c r="F53" s="150">
        <f t="shared" si="1"/>
        <v>0</v>
      </c>
      <c r="G53" s="451" t="s">
        <v>99</v>
      </c>
      <c r="H53" s="454">
        <f>G44</f>
        <v>0</v>
      </c>
      <c r="I53" s="209" t="s">
        <v>55</v>
      </c>
      <c r="L53" s="198"/>
    </row>
    <row r="54" spans="1:12" s="96" customFormat="1" ht="21">
      <c r="A54" s="179" t="s">
        <v>67</v>
      </c>
      <c r="B54" s="386" t="s">
        <v>100</v>
      </c>
      <c r="C54" s="387"/>
      <c r="D54" s="180">
        <v>0.002</v>
      </c>
      <c r="E54" s="149">
        <f t="shared" si="0"/>
        <v>0</v>
      </c>
      <c r="F54" s="150">
        <f t="shared" si="1"/>
        <v>0</v>
      </c>
      <c r="G54" s="452"/>
      <c r="H54" s="455"/>
      <c r="I54" s="209" t="s">
        <v>55</v>
      </c>
      <c r="L54" s="198"/>
    </row>
    <row r="55" spans="1:12" s="96" customFormat="1" ht="21">
      <c r="A55" s="179" t="s">
        <v>101</v>
      </c>
      <c r="B55" s="386" t="s">
        <v>102</v>
      </c>
      <c r="C55" s="387"/>
      <c r="D55" s="180">
        <v>0.08</v>
      </c>
      <c r="E55" s="149">
        <f t="shared" si="0"/>
        <v>0</v>
      </c>
      <c r="F55" s="150">
        <f t="shared" si="1"/>
        <v>0</v>
      </c>
      <c r="G55" s="453"/>
      <c r="H55" s="456"/>
      <c r="I55" s="209" t="s">
        <v>55</v>
      </c>
      <c r="L55" s="198"/>
    </row>
    <row r="56" spans="1:9" s="96" customFormat="1" ht="21" customHeight="1">
      <c r="A56" s="393" t="s">
        <v>70</v>
      </c>
      <c r="B56" s="394"/>
      <c r="C56" s="395"/>
      <c r="D56" s="186">
        <f>SUM(D48:D55)</f>
        <v>0.338</v>
      </c>
      <c r="E56" s="187">
        <f>SUM(E48:E55)</f>
        <v>0</v>
      </c>
      <c r="F56" s="151"/>
      <c r="G56" s="188" t="s">
        <v>103</v>
      </c>
      <c r="H56" s="189">
        <f>E143</f>
        <v>0</v>
      </c>
      <c r="I56" s="204"/>
    </row>
    <row r="57" spans="1:12" s="96" customFormat="1" ht="21">
      <c r="A57" s="152"/>
      <c r="B57" s="376" t="s">
        <v>104</v>
      </c>
      <c r="C57" s="376"/>
      <c r="D57" s="376"/>
      <c r="E57" s="377"/>
      <c r="F57" s="151"/>
      <c r="G57" s="190" t="s">
        <v>105</v>
      </c>
      <c r="H57" s="185">
        <f>G44</f>
        <v>0</v>
      </c>
      <c r="I57" s="204"/>
      <c r="K57" s="205"/>
      <c r="L57" s="205"/>
    </row>
    <row r="58" spans="1:12" ht="23.25">
      <c r="A58" s="137" t="s">
        <v>106</v>
      </c>
      <c r="B58" s="363" t="s">
        <v>107</v>
      </c>
      <c r="C58" s="364"/>
      <c r="D58" s="155" t="s">
        <v>47</v>
      </c>
      <c r="E58" s="124" t="s">
        <v>34</v>
      </c>
      <c r="F58" s="151"/>
      <c r="G58" s="191" t="s">
        <v>108</v>
      </c>
      <c r="H58" s="192">
        <f>H56-H57</f>
        <v>0</v>
      </c>
      <c r="I58" s="204"/>
      <c r="L58" s="205"/>
    </row>
    <row r="59" spans="1:15" ht="21">
      <c r="A59" s="179" t="s">
        <v>8</v>
      </c>
      <c r="B59" s="396" t="s">
        <v>109</v>
      </c>
      <c r="C59" s="397"/>
      <c r="D59" s="196"/>
      <c r="E59" s="197">
        <v>0</v>
      </c>
      <c r="F59" s="150">
        <f aca="true" t="shared" si="2" ref="F59:F65">+E59</f>
        <v>0</v>
      </c>
      <c r="G59" s="96"/>
      <c r="H59" s="96"/>
      <c r="I59" s="204" t="s">
        <v>110</v>
      </c>
      <c r="J59" s="103">
        <f>$E$59*2</f>
        <v>0</v>
      </c>
      <c r="L59" s="205"/>
      <c r="O59" s="205"/>
    </row>
    <row r="60" spans="1:15" ht="23.25" customHeight="1">
      <c r="A60" s="179" t="s">
        <v>11</v>
      </c>
      <c r="B60" s="396" t="s">
        <v>111</v>
      </c>
      <c r="C60" s="397"/>
      <c r="D60" s="196"/>
      <c r="E60" s="197">
        <v>0</v>
      </c>
      <c r="F60" s="150">
        <f t="shared" si="2"/>
        <v>0</v>
      </c>
      <c r="G60" s="96"/>
      <c r="H60" s="198"/>
      <c r="I60" s="204" t="s">
        <v>51</v>
      </c>
      <c r="J60" s="103">
        <f>E60*2</f>
        <v>0</v>
      </c>
      <c r="L60" s="218"/>
      <c r="O60" s="205"/>
    </row>
    <row r="61" spans="1:15" ht="21">
      <c r="A61" s="179" t="s">
        <v>14</v>
      </c>
      <c r="B61" s="396" t="s">
        <v>208</v>
      </c>
      <c r="C61" s="397"/>
      <c r="D61" s="199"/>
      <c r="E61" s="149">
        <v>0</v>
      </c>
      <c r="F61" s="150">
        <f t="shared" si="2"/>
        <v>0</v>
      </c>
      <c r="G61" s="482" t="s">
        <v>112</v>
      </c>
      <c r="H61" s="483"/>
      <c r="I61" s="204" t="s">
        <v>51</v>
      </c>
      <c r="J61" s="103">
        <f>E61*2</f>
        <v>0</v>
      </c>
      <c r="K61" s="219"/>
      <c r="L61" s="205"/>
      <c r="O61" s="205"/>
    </row>
    <row r="62" spans="1:15" ht="21">
      <c r="A62" s="179" t="s">
        <v>18</v>
      </c>
      <c r="B62" s="396" t="s">
        <v>113</v>
      </c>
      <c r="C62" s="397"/>
      <c r="D62" s="199"/>
      <c r="E62" s="149">
        <v>0</v>
      </c>
      <c r="F62" s="150">
        <f t="shared" si="2"/>
        <v>0</v>
      </c>
      <c r="G62" s="484"/>
      <c r="H62" s="485"/>
      <c r="I62" s="204" t="s">
        <v>51</v>
      </c>
      <c r="J62" s="103">
        <f>E62*2</f>
        <v>0</v>
      </c>
      <c r="O62" s="205"/>
    </row>
    <row r="63" spans="1:15" ht="27" customHeight="1">
      <c r="A63" s="179" t="s">
        <v>60</v>
      </c>
      <c r="B63" s="396" t="s">
        <v>209</v>
      </c>
      <c r="C63" s="397"/>
      <c r="D63" s="200"/>
      <c r="E63" s="149">
        <v>0</v>
      </c>
      <c r="F63" s="150">
        <f t="shared" si="2"/>
        <v>0</v>
      </c>
      <c r="G63" s="484"/>
      <c r="H63" s="485"/>
      <c r="I63" s="204" t="s">
        <v>51</v>
      </c>
      <c r="O63" s="205"/>
    </row>
    <row r="64" spans="1:9" ht="21">
      <c r="A64" s="179" t="s">
        <v>64</v>
      </c>
      <c r="B64" s="396" t="s">
        <v>114</v>
      </c>
      <c r="C64" s="397"/>
      <c r="D64" s="199"/>
      <c r="E64" s="149">
        <v>0</v>
      </c>
      <c r="F64" s="150">
        <f t="shared" si="2"/>
        <v>0</v>
      </c>
      <c r="G64" s="484"/>
      <c r="H64" s="485"/>
      <c r="I64" s="204" t="s">
        <v>51</v>
      </c>
    </row>
    <row r="65" spans="1:9" ht="21">
      <c r="A65" s="179" t="s">
        <v>67</v>
      </c>
      <c r="B65" s="396" t="s">
        <v>114</v>
      </c>
      <c r="C65" s="397"/>
      <c r="E65" s="149">
        <v>0</v>
      </c>
      <c r="F65" s="150">
        <f t="shared" si="2"/>
        <v>0</v>
      </c>
      <c r="G65" s="484"/>
      <c r="H65" s="485"/>
      <c r="I65" s="204" t="s">
        <v>51</v>
      </c>
    </row>
    <row r="66" spans="1:9" s="97" customFormat="1" ht="21" customHeight="1">
      <c r="A66" s="378" t="s">
        <v>115</v>
      </c>
      <c r="B66" s="379"/>
      <c r="C66" s="379"/>
      <c r="D66" s="380"/>
      <c r="E66" s="187">
        <f>SUM(E59:E65)</f>
        <v>0</v>
      </c>
      <c r="F66" s="151"/>
      <c r="G66" s="484"/>
      <c r="H66" s="485"/>
      <c r="I66" s="204"/>
    </row>
    <row r="67" spans="1:9" s="97" customFormat="1" ht="20.25" customHeight="1">
      <c r="A67" s="398" t="s">
        <v>116</v>
      </c>
      <c r="B67" s="398"/>
      <c r="C67" s="398"/>
      <c r="D67" s="398"/>
      <c r="E67" s="398"/>
      <c r="F67" s="151"/>
      <c r="G67" s="484"/>
      <c r="H67" s="485"/>
      <c r="I67" s="204"/>
    </row>
    <row r="68" spans="1:9" s="97" customFormat="1" ht="21">
      <c r="A68" s="222">
        <v>2</v>
      </c>
      <c r="B68" s="399" t="s">
        <v>117</v>
      </c>
      <c r="C68" s="400"/>
      <c r="D68" s="401"/>
      <c r="E68" s="223" t="s">
        <v>34</v>
      </c>
      <c r="F68" s="151"/>
      <c r="G68" s="484"/>
      <c r="H68" s="485"/>
      <c r="I68" s="204"/>
    </row>
    <row r="69" spans="1:9" s="97" customFormat="1" ht="30">
      <c r="A69" s="224" t="s">
        <v>76</v>
      </c>
      <c r="B69" s="225" t="s">
        <v>77</v>
      </c>
      <c r="C69" s="226"/>
      <c r="D69" s="227"/>
      <c r="E69" s="228">
        <f>E42</f>
        <v>0</v>
      </c>
      <c r="F69" s="151"/>
      <c r="G69" s="484"/>
      <c r="H69" s="485"/>
      <c r="I69" s="204"/>
    </row>
    <row r="70" spans="1:9" s="97" customFormat="1" ht="21">
      <c r="A70" s="224" t="s">
        <v>88</v>
      </c>
      <c r="B70" s="225" t="s">
        <v>89</v>
      </c>
      <c r="C70" s="226"/>
      <c r="D70" s="227"/>
      <c r="E70" s="228">
        <f>E56</f>
        <v>0</v>
      </c>
      <c r="F70" s="151"/>
      <c r="G70" s="486"/>
      <c r="H70" s="487"/>
      <c r="I70" s="204"/>
    </row>
    <row r="71" spans="1:9" s="97" customFormat="1" ht="21">
      <c r="A71" s="224" t="s">
        <v>106</v>
      </c>
      <c r="B71" s="225" t="s">
        <v>107</v>
      </c>
      <c r="C71" s="226"/>
      <c r="D71" s="227"/>
      <c r="E71" s="228">
        <f>E66</f>
        <v>0</v>
      </c>
      <c r="F71" s="151"/>
      <c r="G71" s="96"/>
      <c r="H71" s="96"/>
      <c r="I71" s="204"/>
    </row>
    <row r="72" spans="1:9" s="97" customFormat="1" ht="21">
      <c r="A72" s="229"/>
      <c r="B72" s="230"/>
      <c r="C72" s="230"/>
      <c r="D72" s="231" t="s">
        <v>70</v>
      </c>
      <c r="E72" s="232">
        <f>SUM(E69:E71)</f>
        <v>0</v>
      </c>
      <c r="F72" s="151"/>
      <c r="G72" s="96"/>
      <c r="H72" s="96"/>
      <c r="I72" s="204"/>
    </row>
    <row r="73" spans="1:18" s="96" customFormat="1" ht="21">
      <c r="A73" s="402" t="s">
        <v>118</v>
      </c>
      <c r="B73" s="402"/>
      <c r="C73" s="402"/>
      <c r="D73" s="402"/>
      <c r="E73" s="402"/>
      <c r="F73" s="151"/>
      <c r="G73" s="208"/>
      <c r="I73" s="204"/>
      <c r="J73" s="208"/>
      <c r="L73" s="272"/>
      <c r="R73" s="279"/>
    </row>
    <row r="74" spans="1:18" s="96" customFormat="1" ht="21">
      <c r="A74" s="137">
        <v>3</v>
      </c>
      <c r="B74" s="352" t="s">
        <v>119</v>
      </c>
      <c r="C74" s="403"/>
      <c r="D74" s="404"/>
      <c r="E74" s="233" t="s">
        <v>34</v>
      </c>
      <c r="F74" s="151"/>
      <c r="G74" s="208"/>
      <c r="I74" s="204"/>
      <c r="R74" s="275"/>
    </row>
    <row r="75" spans="1:12" s="96" customFormat="1" ht="21">
      <c r="A75" s="234" t="s">
        <v>8</v>
      </c>
      <c r="B75" s="405" t="s">
        <v>120</v>
      </c>
      <c r="C75" s="406"/>
      <c r="D75" s="200">
        <f>((1/12)*0)</f>
        <v>0</v>
      </c>
      <c r="E75" s="141">
        <f>TRUNC(+$E$35*D75,2)</f>
        <v>0</v>
      </c>
      <c r="F75" s="151"/>
      <c r="G75" s="208"/>
      <c r="I75" s="204" t="s">
        <v>55</v>
      </c>
      <c r="L75" s="273"/>
    </row>
    <row r="76" spans="1:9" s="96" customFormat="1" ht="21">
      <c r="A76" s="234" t="s">
        <v>11</v>
      </c>
      <c r="B76" s="405" t="s">
        <v>121</v>
      </c>
      <c r="C76" s="406"/>
      <c r="D76" s="200">
        <f>+D55</f>
        <v>0.08</v>
      </c>
      <c r="E76" s="141">
        <f>TRUNC(+E75*D76,2)</f>
        <v>0</v>
      </c>
      <c r="F76" s="235"/>
      <c r="G76" s="208"/>
      <c r="I76" s="204" t="s">
        <v>55</v>
      </c>
    </row>
    <row r="77" spans="1:9" s="96" customFormat="1" ht="30" customHeight="1">
      <c r="A77" s="236" t="s">
        <v>14</v>
      </c>
      <c r="B77" s="405" t="s">
        <v>122</v>
      </c>
      <c r="C77" s="406"/>
      <c r="D77" s="200">
        <f>(0.08*0*0)</f>
        <v>0</v>
      </c>
      <c r="E77" s="141">
        <f>ROUND(+$E$35*D77,2)</f>
        <v>0</v>
      </c>
      <c r="F77" s="237">
        <f>$E$35*D77</f>
        <v>0</v>
      </c>
      <c r="G77" s="208"/>
      <c r="I77" s="204" t="s">
        <v>55</v>
      </c>
    </row>
    <row r="78" spans="1:16" s="96" customFormat="1" ht="18.75">
      <c r="A78" s="234" t="s">
        <v>18</v>
      </c>
      <c r="B78" s="407" t="s">
        <v>123</v>
      </c>
      <c r="C78" s="408"/>
      <c r="D78" s="200">
        <f>((7/30)/12)*0</f>
        <v>0</v>
      </c>
      <c r="E78" s="141">
        <f>TRUNC(+D78*$E$35,2)</f>
        <v>0</v>
      </c>
      <c r="F78" s="235"/>
      <c r="G78" s="208"/>
      <c r="I78" s="274" t="s">
        <v>124</v>
      </c>
      <c r="P78" s="208"/>
    </row>
    <row r="79" spans="1:13" s="96" customFormat="1" ht="31.5" customHeight="1">
      <c r="A79" s="234" t="s">
        <v>60</v>
      </c>
      <c r="B79" s="409" t="s">
        <v>210</v>
      </c>
      <c r="C79" s="410"/>
      <c r="D79" s="200">
        <f>+D56</f>
        <v>0.338</v>
      </c>
      <c r="E79" s="141">
        <f>TRUNC(+E78*D79,2)</f>
        <v>0</v>
      </c>
      <c r="F79" s="151"/>
      <c r="G79" s="208"/>
      <c r="H79" s="238"/>
      <c r="I79" s="204" t="s">
        <v>125</v>
      </c>
      <c r="K79" s="242"/>
      <c r="M79" s="275">
        <f>(7/30/12)/30*3</f>
        <v>0.0019444444444444444</v>
      </c>
    </row>
    <row r="80" spans="1:13" s="96" customFormat="1" ht="30.75" customHeight="1">
      <c r="A80" s="236" t="s">
        <v>64</v>
      </c>
      <c r="B80" s="411" t="s">
        <v>126</v>
      </c>
      <c r="C80" s="412"/>
      <c r="D80" s="200">
        <f>(0.08*0.5)*0</f>
        <v>0</v>
      </c>
      <c r="E80" s="141">
        <f>TRUNC(+E35*D80,E352)</f>
        <v>0</v>
      </c>
      <c r="F80" s="150">
        <f>$E$35*D80</f>
        <v>0</v>
      </c>
      <c r="G80" s="208"/>
      <c r="I80" s="204" t="s">
        <v>55</v>
      </c>
      <c r="J80" s="216"/>
      <c r="K80" s="276"/>
      <c r="M80" s="96">
        <f>L79*M79</f>
        <v>0</v>
      </c>
    </row>
    <row r="81" spans="1:13" s="96" customFormat="1" ht="21">
      <c r="A81" s="413" t="s">
        <v>70</v>
      </c>
      <c r="B81" s="414"/>
      <c r="C81" s="414"/>
      <c r="D81" s="415"/>
      <c r="E81" s="239">
        <f>SUM(E75:E80)</f>
        <v>0</v>
      </c>
      <c r="F81" s="151"/>
      <c r="I81" s="204"/>
      <c r="M81" s="96">
        <f>M80*12</f>
        <v>0</v>
      </c>
    </row>
    <row r="82" spans="1:13" s="96" customFormat="1" ht="22.5" customHeight="1">
      <c r="A82" s="458" t="s">
        <v>127</v>
      </c>
      <c r="B82" s="458"/>
      <c r="C82" s="458"/>
      <c r="D82" s="168" t="s">
        <v>84</v>
      </c>
      <c r="E82" s="240">
        <f>E35</f>
        <v>0</v>
      </c>
      <c r="F82" s="151"/>
      <c r="I82" s="204"/>
      <c r="M82" s="96">
        <f>L79*M79</f>
        <v>0</v>
      </c>
    </row>
    <row r="83" spans="1:13" s="96" customFormat="1" ht="22.5" customHeight="1">
      <c r="A83" s="458"/>
      <c r="B83" s="458"/>
      <c r="C83" s="458"/>
      <c r="D83" s="168" t="s">
        <v>128</v>
      </c>
      <c r="E83" s="240">
        <f>E72</f>
        <v>0</v>
      </c>
      <c r="F83" s="151"/>
      <c r="I83" s="204"/>
      <c r="K83" s="210"/>
      <c r="M83" s="96">
        <f>M82*12</f>
        <v>0</v>
      </c>
    </row>
    <row r="84" spans="1:13" s="96" customFormat="1" ht="22.5" customHeight="1">
      <c r="A84" s="458"/>
      <c r="B84" s="458"/>
      <c r="C84" s="458"/>
      <c r="D84" s="168" t="s">
        <v>129</v>
      </c>
      <c r="E84" s="240">
        <f>E81</f>
        <v>0</v>
      </c>
      <c r="F84" s="151"/>
      <c r="I84" s="204"/>
      <c r="L84" s="96">
        <f>L81</f>
        <v>0</v>
      </c>
      <c r="M84" s="221">
        <v>1</v>
      </c>
    </row>
    <row r="85" spans="1:13" s="96" customFormat="1" ht="23.25" customHeight="1">
      <c r="A85" s="458"/>
      <c r="B85" s="458"/>
      <c r="C85" s="458"/>
      <c r="D85" s="241" t="s">
        <v>115</v>
      </c>
      <c r="E85" s="240">
        <f>SUM(E82:E84)</f>
        <v>0</v>
      </c>
      <c r="F85" s="151"/>
      <c r="I85" s="204"/>
      <c r="L85" s="96">
        <f>M83</f>
        <v>0</v>
      </c>
      <c r="M85" s="276" t="e">
        <f>L85*M84/L84</f>
        <v>#DIV/0!</v>
      </c>
    </row>
    <row r="86" spans="1:9" s="96" customFormat="1" ht="23.25" customHeight="1">
      <c r="A86" s="360" t="s">
        <v>130</v>
      </c>
      <c r="B86" s="361"/>
      <c r="C86" s="361"/>
      <c r="D86" s="362"/>
      <c r="E86" s="155" t="s">
        <v>47</v>
      </c>
      <c r="F86" s="151"/>
      <c r="H86" s="242"/>
      <c r="I86" s="204"/>
    </row>
    <row r="87" spans="1:9" s="96" customFormat="1" ht="23.25" customHeight="1">
      <c r="A87" s="416" t="s">
        <v>131</v>
      </c>
      <c r="B87" s="376"/>
      <c r="C87" s="376"/>
      <c r="D87" s="376"/>
      <c r="E87" s="377"/>
      <c r="F87" s="151"/>
      <c r="G87" s="216"/>
      <c r="I87" s="204"/>
    </row>
    <row r="88" spans="1:9" s="96" customFormat="1" ht="23.25" customHeight="1">
      <c r="A88" s="137" t="s">
        <v>132</v>
      </c>
      <c r="B88" s="243" t="s">
        <v>133</v>
      </c>
      <c r="C88" s="244"/>
      <c r="D88" s="155" t="s">
        <v>134</v>
      </c>
      <c r="E88" s="124" t="s">
        <v>34</v>
      </c>
      <c r="F88" s="151"/>
      <c r="I88" s="204"/>
    </row>
    <row r="89" spans="1:13" s="96" customFormat="1" ht="23.25" customHeight="1">
      <c r="A89" s="245" t="s">
        <v>8</v>
      </c>
      <c r="B89" s="417" t="s">
        <v>135</v>
      </c>
      <c r="C89" s="417"/>
      <c r="D89" s="200">
        <v>0</v>
      </c>
      <c r="E89" s="141">
        <f aca="true" t="shared" si="3" ref="E89:E94">TRUNC(+D89*$E$85,2)</f>
        <v>0</v>
      </c>
      <c r="F89" s="165"/>
      <c r="I89" s="209" t="s">
        <v>55</v>
      </c>
      <c r="L89" s="217"/>
      <c r="M89" s="221"/>
    </row>
    <row r="90" spans="1:9" s="96" customFormat="1" ht="23.25" customHeight="1">
      <c r="A90" s="179" t="s">
        <v>11</v>
      </c>
      <c r="B90" s="417" t="s">
        <v>136</v>
      </c>
      <c r="C90" s="417"/>
      <c r="D90" s="200">
        <v>0</v>
      </c>
      <c r="E90" s="141">
        <f t="shared" si="3"/>
        <v>0</v>
      </c>
      <c r="F90" s="151"/>
      <c r="I90" s="209" t="s">
        <v>55</v>
      </c>
    </row>
    <row r="91" spans="1:12" s="96" customFormat="1" ht="23.25" customHeight="1">
      <c r="A91" s="179" t="s">
        <v>14</v>
      </c>
      <c r="B91" s="417" t="s">
        <v>137</v>
      </c>
      <c r="C91" s="417"/>
      <c r="D91" s="200">
        <v>0</v>
      </c>
      <c r="E91" s="141">
        <f t="shared" si="3"/>
        <v>0</v>
      </c>
      <c r="F91" s="151"/>
      <c r="I91" s="209" t="s">
        <v>55</v>
      </c>
      <c r="L91" s="208"/>
    </row>
    <row r="92" spans="1:14" s="96" customFormat="1" ht="23.25" customHeight="1">
      <c r="A92" s="179" t="s">
        <v>18</v>
      </c>
      <c r="B92" s="417" t="s">
        <v>138</v>
      </c>
      <c r="C92" s="417"/>
      <c r="D92" s="200">
        <v>0</v>
      </c>
      <c r="E92" s="141">
        <f t="shared" si="3"/>
        <v>0</v>
      </c>
      <c r="F92" s="151"/>
      <c r="I92" s="209" t="s">
        <v>55</v>
      </c>
      <c r="M92" s="217"/>
      <c r="N92" s="221"/>
    </row>
    <row r="93" spans="1:9" s="96" customFormat="1" ht="23.25" customHeight="1">
      <c r="A93" s="179" t="s">
        <v>60</v>
      </c>
      <c r="B93" s="417" t="s">
        <v>139</v>
      </c>
      <c r="C93" s="417"/>
      <c r="D93" s="210">
        <v>0</v>
      </c>
      <c r="E93" s="141">
        <f t="shared" si="3"/>
        <v>0</v>
      </c>
      <c r="F93" s="151"/>
      <c r="I93" s="209" t="s">
        <v>55</v>
      </c>
    </row>
    <row r="94" spans="1:13" s="96" customFormat="1" ht="23.25" customHeight="1">
      <c r="A94" s="179" t="s">
        <v>64</v>
      </c>
      <c r="B94" s="417" t="s">
        <v>140</v>
      </c>
      <c r="C94" s="417"/>
      <c r="D94" s="180">
        <v>0</v>
      </c>
      <c r="E94" s="141">
        <f t="shared" si="3"/>
        <v>0</v>
      </c>
      <c r="F94" s="151"/>
      <c r="I94" s="209" t="s">
        <v>55</v>
      </c>
      <c r="L94" s="208"/>
      <c r="M94" s="276"/>
    </row>
    <row r="95" spans="1:11" s="96" customFormat="1" ht="23.25" customHeight="1">
      <c r="A95" s="393" t="s">
        <v>70</v>
      </c>
      <c r="B95" s="394"/>
      <c r="C95" s="395"/>
      <c r="D95" s="302"/>
      <c r="E95" s="187">
        <f>SUM(E89:E94)</f>
        <v>0</v>
      </c>
      <c r="F95" s="151"/>
      <c r="I95" s="204"/>
      <c r="K95" s="276"/>
    </row>
    <row r="96" spans="1:9" s="96" customFormat="1" ht="23.25" customHeight="1">
      <c r="A96" s="420" t="s">
        <v>141</v>
      </c>
      <c r="B96" s="421"/>
      <c r="C96" s="421"/>
      <c r="D96" s="421"/>
      <c r="E96" s="422"/>
      <c r="F96" s="151"/>
      <c r="I96" s="204"/>
    </row>
    <row r="97" spans="1:14" s="96" customFormat="1" ht="23.25" customHeight="1">
      <c r="A97" s="247" t="s">
        <v>142</v>
      </c>
      <c r="B97" s="248" t="s">
        <v>143</v>
      </c>
      <c r="C97" s="249"/>
      <c r="D97" s="155" t="s">
        <v>134</v>
      </c>
      <c r="E97" s="124" t="s">
        <v>34</v>
      </c>
      <c r="F97" s="151"/>
      <c r="I97" s="204"/>
      <c r="N97" s="210"/>
    </row>
    <row r="98" spans="1:12" s="96" customFormat="1" ht="59.25" customHeight="1">
      <c r="A98" s="250" t="s">
        <v>8</v>
      </c>
      <c r="B98" s="423" t="s">
        <v>211</v>
      </c>
      <c r="C98" s="424"/>
      <c r="D98" s="180"/>
      <c r="E98" s="251">
        <v>0</v>
      </c>
      <c r="F98" s="150">
        <f>E98</f>
        <v>0</v>
      </c>
      <c r="I98" s="209" t="s">
        <v>55</v>
      </c>
      <c r="L98" s="217"/>
    </row>
    <row r="99" spans="1:9" s="96" customFormat="1" ht="21">
      <c r="A99" s="393" t="s">
        <v>70</v>
      </c>
      <c r="B99" s="394"/>
      <c r="C99" s="395"/>
      <c r="D99" s="246"/>
      <c r="E99" s="187">
        <f>SUM(E98)</f>
        <v>0</v>
      </c>
      <c r="F99" s="151"/>
      <c r="I99" s="209"/>
    </row>
    <row r="100" spans="1:9" s="97" customFormat="1" ht="20.25" customHeight="1">
      <c r="A100" s="398" t="s">
        <v>144</v>
      </c>
      <c r="B100" s="398"/>
      <c r="C100" s="398"/>
      <c r="D100" s="398"/>
      <c r="E100" s="398"/>
      <c r="F100" s="151"/>
      <c r="G100" s="96"/>
      <c r="H100" s="96"/>
      <c r="I100" s="204"/>
    </row>
    <row r="101" spans="1:9" s="97" customFormat="1" ht="21">
      <c r="A101" s="222">
        <v>4</v>
      </c>
      <c r="B101" s="399" t="s">
        <v>145</v>
      </c>
      <c r="C101" s="400"/>
      <c r="D101" s="401"/>
      <c r="E101" s="223" t="s">
        <v>34</v>
      </c>
      <c r="F101" s="151"/>
      <c r="G101" s="96"/>
      <c r="H101" s="96"/>
      <c r="I101" s="204"/>
    </row>
    <row r="102" spans="1:9" s="97" customFormat="1" ht="21">
      <c r="A102" s="224" t="s">
        <v>132</v>
      </c>
      <c r="B102" s="225" t="s">
        <v>146</v>
      </c>
      <c r="C102" s="226"/>
      <c r="D102" s="227"/>
      <c r="E102" s="252">
        <f>+E95</f>
        <v>0</v>
      </c>
      <c r="F102" s="151"/>
      <c r="G102" s="96"/>
      <c r="H102" s="96"/>
      <c r="I102" s="204"/>
    </row>
    <row r="103" spans="1:9" s="97" customFormat="1" ht="21">
      <c r="A103" s="224" t="s">
        <v>142</v>
      </c>
      <c r="B103" s="225" t="s">
        <v>143</v>
      </c>
      <c r="C103" s="226"/>
      <c r="D103" s="227"/>
      <c r="E103" s="252">
        <f>+E99</f>
        <v>0</v>
      </c>
      <c r="F103" s="151"/>
      <c r="G103" s="96"/>
      <c r="H103" s="96"/>
      <c r="I103" s="204"/>
    </row>
    <row r="104" spans="1:9" s="97" customFormat="1" ht="21">
      <c r="A104" s="229"/>
      <c r="B104" s="230"/>
      <c r="C104" s="230"/>
      <c r="D104" s="231" t="s">
        <v>70</v>
      </c>
      <c r="E104" s="253">
        <f>SUM(E102:E103)</f>
        <v>0</v>
      </c>
      <c r="F104" s="151"/>
      <c r="G104" s="96"/>
      <c r="H104" s="96"/>
      <c r="I104" s="204"/>
    </row>
    <row r="105" spans="1:12" s="97" customFormat="1" ht="25.5" customHeight="1">
      <c r="A105" s="373" t="s">
        <v>147</v>
      </c>
      <c r="B105" s="374"/>
      <c r="C105" s="374"/>
      <c r="D105" s="375"/>
      <c r="E105" s="149">
        <f>SUM(E104:E104)</f>
        <v>0</v>
      </c>
      <c r="F105" s="151"/>
      <c r="G105" s="96"/>
      <c r="H105" s="96"/>
      <c r="I105" s="207"/>
      <c r="K105" s="205"/>
      <c r="L105" s="205"/>
    </row>
    <row r="106" spans="1:9" s="96" customFormat="1" ht="21">
      <c r="A106" s="360" t="s">
        <v>148</v>
      </c>
      <c r="B106" s="361"/>
      <c r="C106" s="361"/>
      <c r="D106" s="362"/>
      <c r="E106" s="135"/>
      <c r="F106" s="151"/>
      <c r="I106" s="204"/>
    </row>
    <row r="107" spans="1:9" s="96" customFormat="1" ht="21">
      <c r="A107" s="137">
        <v>5</v>
      </c>
      <c r="B107" s="363" t="s">
        <v>149</v>
      </c>
      <c r="C107" s="364"/>
      <c r="D107" s="155" t="s">
        <v>134</v>
      </c>
      <c r="E107" s="124" t="s">
        <v>34</v>
      </c>
      <c r="F107" s="151"/>
      <c r="I107" s="204"/>
    </row>
    <row r="108" spans="1:15" s="96" customFormat="1" ht="25.5" customHeight="1">
      <c r="A108" s="179" t="s">
        <v>8</v>
      </c>
      <c r="B108" s="254" t="s">
        <v>150</v>
      </c>
      <c r="C108" s="418" t="s">
        <v>151</v>
      </c>
      <c r="D108" s="419"/>
      <c r="E108" s="141">
        <v>0</v>
      </c>
      <c r="F108" s="151"/>
      <c r="G108" s="97"/>
      <c r="H108" s="97"/>
      <c r="I108" s="209" t="s">
        <v>152</v>
      </c>
      <c r="L108" s="202"/>
      <c r="O108" s="459"/>
    </row>
    <row r="109" spans="1:15" s="96" customFormat="1" ht="21.75" customHeight="1">
      <c r="A109" s="179" t="s">
        <v>11</v>
      </c>
      <c r="B109" s="147" t="s">
        <v>153</v>
      </c>
      <c r="C109" s="428" t="s">
        <v>154</v>
      </c>
      <c r="D109" s="429"/>
      <c r="E109" s="141">
        <v>0</v>
      </c>
      <c r="F109" s="151"/>
      <c r="G109" s="97"/>
      <c r="H109" s="97"/>
      <c r="I109" s="209" t="s">
        <v>152</v>
      </c>
      <c r="J109" s="277"/>
      <c r="O109" s="459"/>
    </row>
    <row r="110" spans="1:16" s="96" customFormat="1" ht="21">
      <c r="A110" s="179" t="s">
        <v>14</v>
      </c>
      <c r="B110" s="255" t="s">
        <v>155</v>
      </c>
      <c r="C110" s="418" t="s">
        <v>156</v>
      </c>
      <c r="D110" s="419"/>
      <c r="E110" s="141">
        <v>0</v>
      </c>
      <c r="F110" s="151"/>
      <c r="I110" s="209" t="s">
        <v>152</v>
      </c>
      <c r="L110" s="198"/>
      <c r="N110" s="211"/>
      <c r="O110" s="459"/>
      <c r="P110" s="212"/>
    </row>
    <row r="111" spans="1:16" s="96" customFormat="1" ht="18.75" customHeight="1">
      <c r="A111" s="179" t="s">
        <v>18</v>
      </c>
      <c r="B111" s="254" t="s">
        <v>114</v>
      </c>
      <c r="C111" s="428"/>
      <c r="D111" s="429"/>
      <c r="E111" s="141">
        <v>0</v>
      </c>
      <c r="F111" s="151"/>
      <c r="I111" s="209" t="s">
        <v>152</v>
      </c>
      <c r="L111" s="198"/>
      <c r="N111" s="211"/>
      <c r="O111" s="459"/>
      <c r="P111" s="212"/>
    </row>
    <row r="112" spans="1:16" s="97" customFormat="1" ht="21">
      <c r="A112" s="373" t="s">
        <v>157</v>
      </c>
      <c r="B112" s="374"/>
      <c r="C112" s="374"/>
      <c r="D112" s="375"/>
      <c r="E112" s="187">
        <f>SUM(E108:E111)</f>
        <v>0</v>
      </c>
      <c r="F112" s="151"/>
      <c r="G112" s="96"/>
      <c r="H112" s="96"/>
      <c r="I112" s="204"/>
      <c r="L112" s="198"/>
      <c r="N112" s="278"/>
      <c r="P112" s="212"/>
    </row>
    <row r="113" spans="1:9" s="96" customFormat="1" ht="22.5" customHeight="1">
      <c r="A113" s="458" t="s">
        <v>158</v>
      </c>
      <c r="B113" s="458"/>
      <c r="C113" s="458"/>
      <c r="D113" s="168" t="s">
        <v>84</v>
      </c>
      <c r="E113" s="240">
        <f>E35</f>
        <v>0</v>
      </c>
      <c r="F113" s="151"/>
      <c r="I113" s="204"/>
    </row>
    <row r="114" spans="1:9" s="96" customFormat="1" ht="22.5" customHeight="1">
      <c r="A114" s="458"/>
      <c r="B114" s="458"/>
      <c r="C114" s="458"/>
      <c r="D114" s="168" t="s">
        <v>128</v>
      </c>
      <c r="E114" s="240">
        <f>E72</f>
        <v>0</v>
      </c>
      <c r="F114" s="151"/>
      <c r="I114" s="204"/>
    </row>
    <row r="115" spans="1:9" s="96" customFormat="1" ht="22.5" customHeight="1">
      <c r="A115" s="458"/>
      <c r="B115" s="458"/>
      <c r="C115" s="458"/>
      <c r="D115" s="168" t="s">
        <v>129</v>
      </c>
      <c r="E115" s="240">
        <f>E81</f>
        <v>0</v>
      </c>
      <c r="F115" s="151"/>
      <c r="I115" s="204"/>
    </row>
    <row r="116" spans="1:9" s="96" customFormat="1" ht="22.5" customHeight="1">
      <c r="A116" s="458"/>
      <c r="B116" s="458"/>
      <c r="C116" s="458"/>
      <c r="D116" s="168" t="s">
        <v>159</v>
      </c>
      <c r="E116" s="240">
        <f>E105</f>
        <v>0</v>
      </c>
      <c r="F116" s="151"/>
      <c r="I116" s="204"/>
    </row>
    <row r="117" spans="1:9" s="96" customFormat="1" ht="22.5" customHeight="1">
      <c r="A117" s="458"/>
      <c r="B117" s="458"/>
      <c r="C117" s="458"/>
      <c r="D117" s="168" t="s">
        <v>160</v>
      </c>
      <c r="E117" s="240">
        <f>E112</f>
        <v>0</v>
      </c>
      <c r="F117" s="151"/>
      <c r="I117" s="204"/>
    </row>
    <row r="118" spans="1:9" s="96" customFormat="1" ht="22.5" customHeight="1">
      <c r="A118" s="458"/>
      <c r="B118" s="458"/>
      <c r="C118" s="458"/>
      <c r="D118" s="241" t="s">
        <v>115</v>
      </c>
      <c r="E118" s="240">
        <f>SUM(E113:E117)</f>
        <v>0</v>
      </c>
      <c r="F118" s="151"/>
      <c r="I118" s="204"/>
    </row>
    <row r="119" spans="1:9" s="96" customFormat="1" ht="21">
      <c r="A119" s="360" t="s">
        <v>161</v>
      </c>
      <c r="B119" s="361"/>
      <c r="C119" s="361"/>
      <c r="D119" s="362"/>
      <c r="E119" s="135"/>
      <c r="F119" s="151"/>
      <c r="I119" s="204"/>
    </row>
    <row r="120" spans="1:9" s="96" customFormat="1" ht="21">
      <c r="A120" s="137">
        <v>6</v>
      </c>
      <c r="B120" s="363" t="s">
        <v>164</v>
      </c>
      <c r="C120" s="364"/>
      <c r="D120" s="155" t="s">
        <v>47</v>
      </c>
      <c r="E120" s="124" t="s">
        <v>34</v>
      </c>
      <c r="F120" s="151"/>
      <c r="I120" s="204"/>
    </row>
    <row r="121" spans="1:9" s="96" customFormat="1" ht="21">
      <c r="A121" s="256" t="s">
        <v>8</v>
      </c>
      <c r="B121" s="254" t="s">
        <v>165</v>
      </c>
      <c r="C121" s="431">
        <v>0</v>
      </c>
      <c r="D121" s="432"/>
      <c r="E121" s="149">
        <f>TRUNC(+E118*C121,2)</f>
        <v>0</v>
      </c>
      <c r="F121" s="151"/>
      <c r="I121" s="204" t="s">
        <v>55</v>
      </c>
    </row>
    <row r="122" spans="1:9" s="96" customFormat="1" ht="21">
      <c r="A122" s="256" t="s">
        <v>11</v>
      </c>
      <c r="B122" s="254" t="s">
        <v>166</v>
      </c>
      <c r="C122" s="433">
        <v>0</v>
      </c>
      <c r="D122" s="434"/>
      <c r="E122" s="141">
        <f>TRUNC(C122*(+E118+E121),2)</f>
        <v>0</v>
      </c>
      <c r="F122" s="151"/>
      <c r="I122" s="204" t="s">
        <v>55</v>
      </c>
    </row>
    <row r="123" spans="1:9" s="96" customFormat="1" ht="27" customHeight="1">
      <c r="A123" s="257"/>
      <c r="B123" s="258" t="s">
        <v>167</v>
      </c>
      <c r="C123" s="435" t="s">
        <v>168</v>
      </c>
      <c r="D123" s="436"/>
      <c r="E123" s="259">
        <f>E118+E121+E122</f>
        <v>0</v>
      </c>
      <c r="F123" s="151"/>
      <c r="G123" s="97"/>
      <c r="H123" s="97"/>
      <c r="I123" s="204"/>
    </row>
    <row r="124" spans="1:9" s="96" customFormat="1" ht="21">
      <c r="A124" s="260" t="s">
        <v>14</v>
      </c>
      <c r="B124" s="193" t="s">
        <v>169</v>
      </c>
      <c r="C124" s="261">
        <f>(D131*100)</f>
        <v>0</v>
      </c>
      <c r="D124" s="262">
        <f>+(100-C124)/100</f>
        <v>1</v>
      </c>
      <c r="E124" s="263">
        <f>TRUNC(E123/D124,2)</f>
        <v>0</v>
      </c>
      <c r="F124" s="151"/>
      <c r="I124" s="204" t="s">
        <v>55</v>
      </c>
    </row>
    <row r="125" spans="1:9" s="96" customFormat="1" ht="21">
      <c r="A125" s="264"/>
      <c r="B125" s="265" t="s">
        <v>170</v>
      </c>
      <c r="C125" s="266"/>
      <c r="D125" s="267"/>
      <c r="E125" s="141"/>
      <c r="F125" s="151"/>
      <c r="I125" s="204"/>
    </row>
    <row r="126" spans="1:12" s="96" customFormat="1" ht="21">
      <c r="A126" s="264"/>
      <c r="B126" s="268" t="s">
        <v>171</v>
      </c>
      <c r="C126" s="269"/>
      <c r="D126" s="200">
        <v>0</v>
      </c>
      <c r="E126" s="141">
        <f>TRUNC(+E124*D126,2)</f>
        <v>0</v>
      </c>
      <c r="F126" s="151"/>
      <c r="I126" s="204"/>
      <c r="L126" s="208"/>
    </row>
    <row r="127" spans="1:9" s="96" customFormat="1" ht="21">
      <c r="A127" s="264"/>
      <c r="B127" s="268" t="s">
        <v>172</v>
      </c>
      <c r="C127" s="269"/>
      <c r="D127" s="200">
        <v>0</v>
      </c>
      <c r="E127" s="141">
        <f>TRUNC(+E124*D127,2)</f>
        <v>0</v>
      </c>
      <c r="F127" s="151"/>
      <c r="I127" s="204"/>
    </row>
    <row r="128" spans="1:9" s="96" customFormat="1" ht="21">
      <c r="A128" s="264"/>
      <c r="B128" s="270" t="s">
        <v>173</v>
      </c>
      <c r="C128" s="271"/>
      <c r="D128" s="141"/>
      <c r="E128" s="141"/>
      <c r="F128" s="151"/>
      <c r="I128" s="204"/>
    </row>
    <row r="129" spans="1:9" s="96" customFormat="1" ht="21">
      <c r="A129" s="264"/>
      <c r="B129" s="270" t="s">
        <v>174</v>
      </c>
      <c r="C129" s="271"/>
      <c r="D129" s="303">
        <v>0</v>
      </c>
      <c r="E129" s="141"/>
      <c r="F129" s="151"/>
      <c r="I129" s="204"/>
    </row>
    <row r="130" spans="1:9" s="96" customFormat="1" ht="21">
      <c r="A130" s="264"/>
      <c r="B130" s="281" t="s">
        <v>175</v>
      </c>
      <c r="C130" s="282"/>
      <c r="D130" s="280">
        <v>0</v>
      </c>
      <c r="E130" s="283">
        <f>TRUNC(+E124*D130,2)</f>
        <v>0</v>
      </c>
      <c r="F130" s="151"/>
      <c r="I130" s="204"/>
    </row>
    <row r="131" spans="1:9" s="96" customFormat="1" ht="21">
      <c r="A131" s="284"/>
      <c r="B131" s="285" t="s">
        <v>176</v>
      </c>
      <c r="C131" s="285"/>
      <c r="D131" s="286">
        <f>SUM(D126:D130)</f>
        <v>0</v>
      </c>
      <c r="E131" s="287">
        <f>SUM(E126:E130)</f>
        <v>0</v>
      </c>
      <c r="F131" s="151"/>
      <c r="G131" s="97"/>
      <c r="H131" s="97"/>
      <c r="I131" s="204"/>
    </row>
    <row r="132" spans="1:9" s="97" customFormat="1" ht="21">
      <c r="A132" s="437" t="s">
        <v>177</v>
      </c>
      <c r="B132" s="438"/>
      <c r="C132" s="438"/>
      <c r="D132" s="439"/>
      <c r="E132" s="288">
        <f>E121+E122+E131</f>
        <v>0</v>
      </c>
      <c r="F132" s="151"/>
      <c r="I132" s="204"/>
    </row>
    <row r="133" spans="1:12" s="97" customFormat="1" ht="25.5" customHeight="1">
      <c r="A133" s="393" t="s">
        <v>178</v>
      </c>
      <c r="B133" s="394"/>
      <c r="C133" s="394"/>
      <c r="D133" s="395"/>
      <c r="E133" s="149">
        <f>SUM(E132:E132)</f>
        <v>0</v>
      </c>
      <c r="F133" s="165"/>
      <c r="I133" s="207"/>
      <c r="K133" s="205"/>
      <c r="L133" s="205"/>
    </row>
    <row r="134" spans="1:9" s="97" customFormat="1" ht="21">
      <c r="A134" s="425" t="s">
        <v>179</v>
      </c>
      <c r="B134" s="426"/>
      <c r="C134" s="426"/>
      <c r="D134" s="426"/>
      <c r="E134" s="427"/>
      <c r="F134" s="151"/>
      <c r="G134" s="104"/>
      <c r="H134" s="104"/>
      <c r="I134" s="204"/>
    </row>
    <row r="135" spans="1:9" s="96" customFormat="1" ht="21">
      <c r="A135" s="425" t="s">
        <v>180</v>
      </c>
      <c r="B135" s="426"/>
      <c r="C135" s="426"/>
      <c r="D135" s="427"/>
      <c r="E135" s="289" t="s">
        <v>34</v>
      </c>
      <c r="F135" s="151"/>
      <c r="G135" s="104"/>
      <c r="H135" s="104"/>
      <c r="I135" s="204"/>
    </row>
    <row r="136" spans="1:12" s="96" customFormat="1" ht="21">
      <c r="A136" s="256" t="s">
        <v>8</v>
      </c>
      <c r="B136" s="396" t="s">
        <v>181</v>
      </c>
      <c r="C136" s="430"/>
      <c r="D136" s="397"/>
      <c r="E136" s="141">
        <f>E35</f>
        <v>0</v>
      </c>
      <c r="F136" s="151"/>
      <c r="G136" s="104"/>
      <c r="H136" s="104"/>
      <c r="I136" s="204"/>
      <c r="L136" s="298"/>
    </row>
    <row r="137" spans="1:12" s="96" customFormat="1" ht="21">
      <c r="A137" s="256" t="s">
        <v>11</v>
      </c>
      <c r="B137" s="396" t="s">
        <v>182</v>
      </c>
      <c r="C137" s="430"/>
      <c r="D137" s="397"/>
      <c r="E137" s="141">
        <f>+E72</f>
        <v>0</v>
      </c>
      <c r="F137" s="151"/>
      <c r="G137" s="104"/>
      <c r="H137" s="104"/>
      <c r="I137" s="204"/>
      <c r="L137" s="298"/>
    </row>
    <row r="138" spans="1:12" s="96" customFormat="1" ht="21">
      <c r="A138" s="256" t="s">
        <v>14</v>
      </c>
      <c r="B138" s="396" t="s">
        <v>183</v>
      </c>
      <c r="C138" s="430"/>
      <c r="D138" s="397"/>
      <c r="E138" s="141">
        <f>+E81</f>
        <v>0</v>
      </c>
      <c r="F138" s="151"/>
      <c r="G138" s="104"/>
      <c r="H138" s="104"/>
      <c r="I138" s="204"/>
      <c r="L138" s="298"/>
    </row>
    <row r="139" spans="1:9" s="96" customFormat="1" ht="21">
      <c r="A139" s="256" t="s">
        <v>18</v>
      </c>
      <c r="B139" s="396" t="s">
        <v>184</v>
      </c>
      <c r="C139" s="430"/>
      <c r="D139" s="397"/>
      <c r="E139" s="141">
        <f>+E105</f>
        <v>0</v>
      </c>
      <c r="F139" s="151"/>
      <c r="G139" s="104"/>
      <c r="H139" s="104"/>
      <c r="I139" s="204"/>
    </row>
    <row r="140" spans="1:9" s="96" customFormat="1" ht="21">
      <c r="A140" s="256" t="s">
        <v>60</v>
      </c>
      <c r="B140" s="290" t="s">
        <v>185</v>
      </c>
      <c r="C140" s="291"/>
      <c r="D140" s="292"/>
      <c r="E140" s="141">
        <f>+E112</f>
        <v>0</v>
      </c>
      <c r="F140" s="151"/>
      <c r="G140" s="104"/>
      <c r="H140" s="104"/>
      <c r="I140" s="204"/>
    </row>
    <row r="141" spans="1:12" s="96" customFormat="1" ht="21">
      <c r="A141" s="393" t="s">
        <v>186</v>
      </c>
      <c r="B141" s="394"/>
      <c r="C141" s="395"/>
      <c r="D141" s="293"/>
      <c r="E141" s="187">
        <f>SUM(E136:E140)</f>
        <v>0</v>
      </c>
      <c r="F141" s="151"/>
      <c r="G141" s="104"/>
      <c r="H141" s="104"/>
      <c r="I141" s="204"/>
      <c r="L141" s="221"/>
    </row>
    <row r="142" spans="1:16" s="96" customFormat="1" ht="21">
      <c r="A142" s="294" t="s">
        <v>64</v>
      </c>
      <c r="B142" s="440" t="s">
        <v>187</v>
      </c>
      <c r="C142" s="441"/>
      <c r="D142" s="442"/>
      <c r="E142" s="283">
        <f>E133</f>
        <v>0</v>
      </c>
      <c r="F142" s="151"/>
      <c r="G142" s="104"/>
      <c r="H142" s="104"/>
      <c r="I142" s="204"/>
      <c r="O142" s="299"/>
      <c r="P142" s="221"/>
    </row>
    <row r="143" spans="1:16" s="97" customFormat="1" ht="23.25">
      <c r="A143" s="443" t="s">
        <v>188</v>
      </c>
      <c r="B143" s="444"/>
      <c r="C143" s="444"/>
      <c r="D143" s="445"/>
      <c r="E143" s="295">
        <f>+E141+E142</f>
        <v>0</v>
      </c>
      <c r="F143" s="296">
        <f>SUM(F27:F142)</f>
        <v>0</v>
      </c>
      <c r="G143" s="104"/>
      <c r="H143" s="104"/>
      <c r="I143" s="204"/>
      <c r="J143" s="446"/>
      <c r="K143" s="446"/>
      <c r="O143" s="300"/>
      <c r="P143" s="301"/>
    </row>
    <row r="144" spans="1:8" ht="15">
      <c r="A144" s="103"/>
      <c r="B144" s="297"/>
      <c r="C144" s="297"/>
      <c r="D144" s="210"/>
      <c r="E144" s="205"/>
      <c r="F144" s="96"/>
      <c r="G144" s="104"/>
      <c r="H144" s="104"/>
    </row>
    <row r="145" spans="2:9" s="103" customFormat="1" ht="15">
      <c r="B145" s="297"/>
      <c r="C145" s="297"/>
      <c r="D145" s="210"/>
      <c r="E145" s="205"/>
      <c r="F145" s="96"/>
      <c r="G145" s="104"/>
      <c r="H145" s="104"/>
      <c r="I145" s="96"/>
    </row>
    <row r="146" spans="2:9" s="103" customFormat="1" ht="15">
      <c r="B146" s="297"/>
      <c r="C146" s="297"/>
      <c r="D146" s="210"/>
      <c r="E146" s="205"/>
      <c r="F146" s="96"/>
      <c r="G146" s="104"/>
      <c r="H146" s="104"/>
      <c r="I146" s="96"/>
    </row>
    <row r="147" spans="2:9" s="103" customFormat="1" ht="15">
      <c r="B147" s="297"/>
      <c r="C147" s="297"/>
      <c r="D147" s="210"/>
      <c r="E147" s="205"/>
      <c r="F147" s="96"/>
      <c r="G147" s="104"/>
      <c r="H147" s="104"/>
      <c r="I147" s="96"/>
    </row>
    <row r="148" spans="2:9" s="103" customFormat="1" ht="15">
      <c r="B148" s="297"/>
      <c r="C148" s="297"/>
      <c r="D148" s="210"/>
      <c r="E148" s="205"/>
      <c r="F148" s="96"/>
      <c r="G148" s="104"/>
      <c r="H148" s="104"/>
      <c r="I148" s="96"/>
    </row>
    <row r="149" spans="2:9" s="103" customFormat="1" ht="15">
      <c r="B149" s="297"/>
      <c r="C149" s="297"/>
      <c r="D149" s="210"/>
      <c r="E149" s="205"/>
      <c r="F149" s="96"/>
      <c r="G149" s="104"/>
      <c r="H149" s="104"/>
      <c r="I149" s="96"/>
    </row>
    <row r="150" spans="2:9" s="103" customFormat="1" ht="15">
      <c r="B150" s="297"/>
      <c r="C150" s="297"/>
      <c r="D150" s="210"/>
      <c r="E150" s="205"/>
      <c r="F150" s="96"/>
      <c r="G150" s="104"/>
      <c r="H150" s="104"/>
      <c r="I150" s="96"/>
    </row>
    <row r="151" spans="2:9" s="103" customFormat="1" ht="15">
      <c r="B151" s="297"/>
      <c r="C151" s="297"/>
      <c r="D151" s="210"/>
      <c r="E151" s="205"/>
      <c r="F151" s="96"/>
      <c r="G151" s="104"/>
      <c r="H151" s="104"/>
      <c r="I151" s="96"/>
    </row>
    <row r="152" spans="2:9" s="103" customFormat="1" ht="15">
      <c r="B152" s="297"/>
      <c r="C152" s="297"/>
      <c r="D152" s="210"/>
      <c r="E152" s="205"/>
      <c r="F152" s="96"/>
      <c r="G152" s="104"/>
      <c r="H152" s="104"/>
      <c r="I152" s="96"/>
    </row>
    <row r="153" spans="2:9" s="103" customFormat="1" ht="15">
      <c r="B153" s="297"/>
      <c r="C153" s="297"/>
      <c r="D153" s="210"/>
      <c r="E153" s="205"/>
      <c r="F153" s="96"/>
      <c r="G153" s="104"/>
      <c r="H153" s="104"/>
      <c r="I153" s="96"/>
    </row>
    <row r="154" spans="2:9" s="103" customFormat="1" ht="15">
      <c r="B154" s="297"/>
      <c r="C154" s="297"/>
      <c r="D154" s="210"/>
      <c r="E154" s="205"/>
      <c r="F154" s="96"/>
      <c r="G154" s="96"/>
      <c r="H154" s="96"/>
      <c r="I154" s="96"/>
    </row>
    <row r="155" spans="2:9" s="103" customFormat="1" ht="15">
      <c r="B155" s="297"/>
      <c r="C155" s="297"/>
      <c r="D155" s="210"/>
      <c r="E155" s="205"/>
      <c r="F155" s="96"/>
      <c r="G155" s="96"/>
      <c r="H155" s="96"/>
      <c r="I155" s="96"/>
    </row>
    <row r="156" spans="2:9" s="103" customFormat="1" ht="15">
      <c r="B156" s="297"/>
      <c r="C156" s="297"/>
      <c r="D156" s="210"/>
      <c r="E156" s="205"/>
      <c r="F156" s="96"/>
      <c r="G156" s="96"/>
      <c r="H156" s="96"/>
      <c r="I156" s="96"/>
    </row>
    <row r="157" spans="2:9" s="103" customFormat="1" ht="15">
      <c r="B157" s="297"/>
      <c r="C157" s="297"/>
      <c r="D157" s="210"/>
      <c r="E157" s="205"/>
      <c r="F157" s="96"/>
      <c r="G157" s="96"/>
      <c r="H157" s="96"/>
      <c r="I157" s="96"/>
    </row>
    <row r="158" spans="2:9" s="103" customFormat="1" ht="15">
      <c r="B158" s="297"/>
      <c r="C158" s="297"/>
      <c r="D158" s="210"/>
      <c r="E158" s="205"/>
      <c r="F158" s="96"/>
      <c r="G158" s="96"/>
      <c r="H158" s="96"/>
      <c r="I158" s="96"/>
    </row>
    <row r="159" spans="2:9" s="103" customFormat="1" ht="15">
      <c r="B159" s="297"/>
      <c r="C159" s="297"/>
      <c r="D159" s="210"/>
      <c r="E159" s="205"/>
      <c r="F159" s="96"/>
      <c r="G159" s="96"/>
      <c r="H159" s="96"/>
      <c r="I159" s="96"/>
    </row>
    <row r="160" spans="2:9" s="103" customFormat="1" ht="15">
      <c r="B160" s="297"/>
      <c r="C160" s="297"/>
      <c r="D160" s="210"/>
      <c r="E160" s="205"/>
      <c r="F160" s="96"/>
      <c r="G160" s="96"/>
      <c r="H160" s="96"/>
      <c r="I160" s="96"/>
    </row>
    <row r="161" spans="2:9" s="103" customFormat="1" ht="15">
      <c r="B161" s="297"/>
      <c r="C161" s="297"/>
      <c r="D161" s="210"/>
      <c r="E161" s="205"/>
      <c r="F161" s="96"/>
      <c r="G161" s="96"/>
      <c r="H161" s="96"/>
      <c r="I161" s="96"/>
    </row>
    <row r="162" spans="2:9" s="103" customFormat="1" ht="15">
      <c r="B162" s="297"/>
      <c r="C162" s="297"/>
      <c r="D162" s="210"/>
      <c r="E162" s="205"/>
      <c r="F162" s="96"/>
      <c r="G162" s="96"/>
      <c r="H162" s="96"/>
      <c r="I162" s="96"/>
    </row>
    <row r="163" spans="2:9" s="103" customFormat="1" ht="15">
      <c r="B163" s="297"/>
      <c r="C163" s="297"/>
      <c r="D163" s="210"/>
      <c r="E163" s="205"/>
      <c r="F163" s="96"/>
      <c r="G163" s="96"/>
      <c r="H163" s="96"/>
      <c r="I163" s="96"/>
    </row>
    <row r="164" spans="2:9" s="103" customFormat="1" ht="15">
      <c r="B164" s="297"/>
      <c r="C164" s="297"/>
      <c r="D164" s="210"/>
      <c r="E164" s="205"/>
      <c r="F164" s="96"/>
      <c r="G164" s="96"/>
      <c r="H164" s="96"/>
      <c r="I164" s="96"/>
    </row>
    <row r="165" spans="2:9" s="103" customFormat="1" ht="15">
      <c r="B165" s="297"/>
      <c r="C165" s="297"/>
      <c r="D165" s="210"/>
      <c r="E165" s="205"/>
      <c r="F165" s="96"/>
      <c r="G165" s="96"/>
      <c r="H165" s="96"/>
      <c r="I165" s="96"/>
    </row>
    <row r="166" spans="2:9" s="103" customFormat="1" ht="15">
      <c r="B166" s="297"/>
      <c r="C166" s="297"/>
      <c r="D166" s="210"/>
      <c r="E166" s="205"/>
      <c r="F166" s="96"/>
      <c r="G166" s="96"/>
      <c r="H166" s="96"/>
      <c r="I166" s="96"/>
    </row>
    <row r="167" spans="2:9" s="103" customFormat="1" ht="15">
      <c r="B167" s="297"/>
      <c r="C167" s="297"/>
      <c r="D167" s="210"/>
      <c r="E167" s="205"/>
      <c r="F167" s="96"/>
      <c r="G167" s="96"/>
      <c r="H167" s="96"/>
      <c r="I167" s="96"/>
    </row>
    <row r="168" spans="2:9" s="103" customFormat="1" ht="15">
      <c r="B168" s="297"/>
      <c r="C168" s="297"/>
      <c r="D168" s="210"/>
      <c r="E168" s="205"/>
      <c r="F168" s="96"/>
      <c r="G168" s="96"/>
      <c r="H168" s="96"/>
      <c r="I168" s="96"/>
    </row>
    <row r="169" spans="2:9" s="103" customFormat="1" ht="15">
      <c r="B169" s="297"/>
      <c r="C169" s="297"/>
      <c r="D169" s="210"/>
      <c r="E169" s="205"/>
      <c r="F169" s="96"/>
      <c r="G169" s="96"/>
      <c r="H169" s="96"/>
      <c r="I169" s="96"/>
    </row>
    <row r="170" spans="2:9" s="103" customFormat="1" ht="15">
      <c r="B170" s="297"/>
      <c r="C170" s="297"/>
      <c r="D170" s="210"/>
      <c r="E170" s="205"/>
      <c r="F170" s="96"/>
      <c r="G170" s="96"/>
      <c r="H170" s="96"/>
      <c r="I170" s="96"/>
    </row>
    <row r="171" spans="2:9" s="103" customFormat="1" ht="15">
      <c r="B171" s="297"/>
      <c r="C171" s="297"/>
      <c r="D171" s="210"/>
      <c r="E171" s="205"/>
      <c r="F171" s="96"/>
      <c r="G171" s="96"/>
      <c r="H171" s="96"/>
      <c r="I171" s="96"/>
    </row>
    <row r="172" spans="2:9" s="103" customFormat="1" ht="15">
      <c r="B172" s="297"/>
      <c r="C172" s="297"/>
      <c r="D172" s="210"/>
      <c r="E172" s="205"/>
      <c r="F172" s="96"/>
      <c r="G172" s="96"/>
      <c r="H172" s="96"/>
      <c r="I172" s="96"/>
    </row>
    <row r="173" spans="2:9" s="103" customFormat="1" ht="15">
      <c r="B173" s="297"/>
      <c r="C173" s="297"/>
      <c r="D173" s="210"/>
      <c r="E173" s="205"/>
      <c r="F173" s="96"/>
      <c r="G173" s="96"/>
      <c r="H173" s="96"/>
      <c r="I173" s="96"/>
    </row>
    <row r="174" spans="2:9" s="103" customFormat="1" ht="15">
      <c r="B174" s="297"/>
      <c r="C174" s="297"/>
      <c r="D174" s="210"/>
      <c r="E174" s="205"/>
      <c r="F174" s="96"/>
      <c r="G174" s="96"/>
      <c r="H174" s="96"/>
      <c r="I174" s="96"/>
    </row>
    <row r="175" spans="2:9" s="103" customFormat="1" ht="15">
      <c r="B175" s="297"/>
      <c r="C175" s="297"/>
      <c r="D175" s="210"/>
      <c r="E175" s="205"/>
      <c r="F175" s="96"/>
      <c r="G175" s="96"/>
      <c r="H175" s="96"/>
      <c r="I175" s="96"/>
    </row>
    <row r="176" spans="2:9" s="103" customFormat="1" ht="15">
      <c r="B176" s="297"/>
      <c r="C176" s="297"/>
      <c r="D176" s="210"/>
      <c r="E176" s="205"/>
      <c r="F176" s="96"/>
      <c r="G176" s="96"/>
      <c r="H176" s="96"/>
      <c r="I176" s="96"/>
    </row>
    <row r="177" spans="2:9" s="103" customFormat="1" ht="15">
      <c r="B177" s="297"/>
      <c r="C177" s="297"/>
      <c r="D177" s="210"/>
      <c r="E177" s="205"/>
      <c r="F177" s="96"/>
      <c r="G177" s="96"/>
      <c r="H177" s="96"/>
      <c r="I177" s="96"/>
    </row>
    <row r="178" spans="2:9" s="103" customFormat="1" ht="15">
      <c r="B178" s="297"/>
      <c r="C178" s="297"/>
      <c r="D178" s="210"/>
      <c r="E178" s="205"/>
      <c r="F178" s="96"/>
      <c r="G178" s="96"/>
      <c r="H178" s="96"/>
      <c r="I178" s="96"/>
    </row>
    <row r="179" spans="2:9" s="103" customFormat="1" ht="15">
      <c r="B179" s="297"/>
      <c r="C179" s="297"/>
      <c r="D179" s="210"/>
      <c r="E179" s="205"/>
      <c r="F179" s="96"/>
      <c r="G179" s="96"/>
      <c r="H179" s="96"/>
      <c r="I179" s="96"/>
    </row>
    <row r="180" spans="2:9" s="103" customFormat="1" ht="15">
      <c r="B180" s="297"/>
      <c r="C180" s="297"/>
      <c r="D180" s="210"/>
      <c r="E180" s="205"/>
      <c r="F180" s="96"/>
      <c r="G180" s="96"/>
      <c r="H180" s="96"/>
      <c r="I180" s="96"/>
    </row>
    <row r="181" spans="2:9" s="103" customFormat="1" ht="15">
      <c r="B181" s="297"/>
      <c r="C181" s="297"/>
      <c r="D181" s="210"/>
      <c r="E181" s="205"/>
      <c r="F181" s="96"/>
      <c r="G181" s="96"/>
      <c r="H181" s="96"/>
      <c r="I181" s="96"/>
    </row>
    <row r="182" spans="2:9" s="103" customFormat="1" ht="15">
      <c r="B182" s="297"/>
      <c r="C182" s="297"/>
      <c r="D182" s="210"/>
      <c r="E182" s="205"/>
      <c r="F182" s="96"/>
      <c r="G182" s="96"/>
      <c r="H182" s="96"/>
      <c r="I182" s="96"/>
    </row>
    <row r="183" spans="2:9" s="103" customFormat="1" ht="15">
      <c r="B183" s="297"/>
      <c r="C183" s="297"/>
      <c r="D183" s="210"/>
      <c r="E183" s="205"/>
      <c r="F183" s="96"/>
      <c r="G183" s="96"/>
      <c r="H183" s="96"/>
      <c r="I183" s="96"/>
    </row>
    <row r="184" spans="2:9" s="103" customFormat="1" ht="15">
      <c r="B184" s="297"/>
      <c r="C184" s="297"/>
      <c r="D184" s="210"/>
      <c r="E184" s="205"/>
      <c r="F184" s="96"/>
      <c r="G184" s="96"/>
      <c r="H184" s="96"/>
      <c r="I184" s="96"/>
    </row>
    <row r="185" spans="2:9" s="103" customFormat="1" ht="15">
      <c r="B185" s="297"/>
      <c r="C185" s="297"/>
      <c r="D185" s="210"/>
      <c r="E185" s="205"/>
      <c r="F185" s="96"/>
      <c r="G185" s="96"/>
      <c r="H185" s="96"/>
      <c r="I185" s="96"/>
    </row>
    <row r="186" spans="2:9" s="103" customFormat="1" ht="15">
      <c r="B186" s="297"/>
      <c r="C186" s="297"/>
      <c r="D186" s="210"/>
      <c r="E186" s="205"/>
      <c r="F186" s="96"/>
      <c r="G186" s="96"/>
      <c r="H186" s="96"/>
      <c r="I186" s="96"/>
    </row>
    <row r="187" spans="2:9" s="103" customFormat="1" ht="15">
      <c r="B187" s="297"/>
      <c r="C187" s="297"/>
      <c r="D187" s="210"/>
      <c r="E187" s="205"/>
      <c r="F187" s="96"/>
      <c r="G187" s="96"/>
      <c r="H187" s="96"/>
      <c r="I187" s="96"/>
    </row>
    <row r="188" spans="2:9" s="103" customFormat="1" ht="15">
      <c r="B188" s="297"/>
      <c r="C188" s="297"/>
      <c r="D188" s="210"/>
      <c r="E188" s="205"/>
      <c r="F188" s="96"/>
      <c r="G188" s="96"/>
      <c r="H188" s="96"/>
      <c r="I188" s="96"/>
    </row>
    <row r="189" spans="2:9" s="103" customFormat="1" ht="15">
      <c r="B189" s="297"/>
      <c r="C189" s="297"/>
      <c r="D189" s="210"/>
      <c r="E189" s="205"/>
      <c r="F189" s="96"/>
      <c r="G189" s="96"/>
      <c r="H189" s="96"/>
      <c r="I189" s="96"/>
    </row>
    <row r="190" spans="2:9" s="103" customFormat="1" ht="15">
      <c r="B190" s="297"/>
      <c r="C190" s="297"/>
      <c r="D190" s="210"/>
      <c r="E190" s="205"/>
      <c r="F190" s="96"/>
      <c r="G190" s="96"/>
      <c r="H190" s="96"/>
      <c r="I190" s="96"/>
    </row>
    <row r="191" spans="2:9" s="103" customFormat="1" ht="15">
      <c r="B191" s="297"/>
      <c r="C191" s="297"/>
      <c r="D191" s="210"/>
      <c r="E191" s="205"/>
      <c r="F191" s="96"/>
      <c r="G191" s="96"/>
      <c r="H191" s="96"/>
      <c r="I191" s="96"/>
    </row>
    <row r="192" spans="2:9" s="103" customFormat="1" ht="15">
      <c r="B192" s="297"/>
      <c r="C192" s="297"/>
      <c r="D192" s="210"/>
      <c r="E192" s="205"/>
      <c r="F192" s="96"/>
      <c r="G192" s="96"/>
      <c r="H192" s="96"/>
      <c r="I192" s="96"/>
    </row>
    <row r="193" spans="2:9" s="103" customFormat="1" ht="15">
      <c r="B193" s="297"/>
      <c r="C193" s="297"/>
      <c r="D193" s="210"/>
      <c r="E193" s="205"/>
      <c r="F193" s="96"/>
      <c r="G193" s="96"/>
      <c r="H193" s="96"/>
      <c r="I193" s="96"/>
    </row>
    <row r="194" spans="2:9" s="103" customFormat="1" ht="15">
      <c r="B194" s="297"/>
      <c r="C194" s="297"/>
      <c r="D194" s="210"/>
      <c r="E194" s="205"/>
      <c r="F194" s="96"/>
      <c r="G194" s="96"/>
      <c r="H194" s="96"/>
      <c r="I194" s="96"/>
    </row>
    <row r="195" spans="2:9" s="103" customFormat="1" ht="15">
      <c r="B195" s="297"/>
      <c r="C195" s="297"/>
      <c r="D195" s="210"/>
      <c r="E195" s="205"/>
      <c r="F195" s="96"/>
      <c r="G195" s="96"/>
      <c r="H195" s="96"/>
      <c r="I195" s="96"/>
    </row>
    <row r="196" spans="2:9" s="103" customFormat="1" ht="15">
      <c r="B196" s="297"/>
      <c r="C196" s="297"/>
      <c r="D196" s="210"/>
      <c r="E196" s="205"/>
      <c r="F196" s="96"/>
      <c r="G196" s="96"/>
      <c r="H196" s="96"/>
      <c r="I196" s="96"/>
    </row>
    <row r="197" spans="2:9" s="103" customFormat="1" ht="15">
      <c r="B197" s="297"/>
      <c r="C197" s="297"/>
      <c r="D197" s="210"/>
      <c r="E197" s="205"/>
      <c r="F197" s="96"/>
      <c r="G197" s="96"/>
      <c r="H197" s="96"/>
      <c r="I197" s="96"/>
    </row>
    <row r="198" spans="2:9" s="103" customFormat="1" ht="15">
      <c r="B198" s="297"/>
      <c r="C198" s="297"/>
      <c r="D198" s="210"/>
      <c r="E198" s="205"/>
      <c r="F198" s="96"/>
      <c r="G198" s="96"/>
      <c r="H198" s="96"/>
      <c r="I198" s="96"/>
    </row>
    <row r="199" spans="2:9" s="103" customFormat="1" ht="15">
      <c r="B199" s="297"/>
      <c r="C199" s="297"/>
      <c r="D199" s="210"/>
      <c r="E199" s="205"/>
      <c r="F199" s="96"/>
      <c r="G199" s="96"/>
      <c r="H199" s="96"/>
      <c r="I199" s="96"/>
    </row>
    <row r="200" spans="2:9" s="103" customFormat="1" ht="15">
      <c r="B200" s="297"/>
      <c r="C200" s="297"/>
      <c r="D200" s="210"/>
      <c r="E200" s="205"/>
      <c r="F200" s="96"/>
      <c r="G200" s="96"/>
      <c r="H200" s="96"/>
      <c r="I200" s="96"/>
    </row>
    <row r="201" spans="2:9" s="103" customFormat="1" ht="15">
      <c r="B201" s="297"/>
      <c r="C201" s="297"/>
      <c r="D201" s="210"/>
      <c r="E201" s="205"/>
      <c r="F201" s="96"/>
      <c r="G201" s="96"/>
      <c r="H201" s="96"/>
      <c r="I201" s="96"/>
    </row>
    <row r="202" spans="2:9" s="103" customFormat="1" ht="15">
      <c r="B202" s="297"/>
      <c r="C202" s="297"/>
      <c r="D202" s="210"/>
      <c r="E202" s="205"/>
      <c r="F202" s="96"/>
      <c r="G202" s="96"/>
      <c r="H202" s="96"/>
      <c r="I202" s="96"/>
    </row>
    <row r="203" spans="2:9" s="103" customFormat="1" ht="15">
      <c r="B203" s="297"/>
      <c r="C203" s="297"/>
      <c r="D203" s="210"/>
      <c r="E203" s="205"/>
      <c r="F203" s="96"/>
      <c r="G203" s="96"/>
      <c r="H203" s="96"/>
      <c r="I203" s="96"/>
    </row>
    <row r="204" spans="2:9" s="103" customFormat="1" ht="15">
      <c r="B204" s="297"/>
      <c r="C204" s="297"/>
      <c r="D204" s="210"/>
      <c r="E204" s="205"/>
      <c r="F204" s="96"/>
      <c r="G204" s="96"/>
      <c r="H204" s="96"/>
      <c r="I204" s="96"/>
    </row>
    <row r="205" spans="2:9" s="103" customFormat="1" ht="15">
      <c r="B205" s="297"/>
      <c r="C205" s="297"/>
      <c r="D205" s="210"/>
      <c r="E205" s="205"/>
      <c r="F205" s="96"/>
      <c r="G205" s="96"/>
      <c r="H205" s="96"/>
      <c r="I205" s="96"/>
    </row>
    <row r="206" spans="2:9" s="103" customFormat="1" ht="15">
      <c r="B206" s="297"/>
      <c r="C206" s="297"/>
      <c r="D206" s="210"/>
      <c r="E206" s="205"/>
      <c r="F206" s="96"/>
      <c r="G206" s="96"/>
      <c r="H206" s="96"/>
      <c r="I206" s="96"/>
    </row>
    <row r="207" spans="2:9" s="103" customFormat="1" ht="15">
      <c r="B207" s="297"/>
      <c r="C207" s="297"/>
      <c r="D207" s="210"/>
      <c r="E207" s="205"/>
      <c r="F207" s="96"/>
      <c r="G207" s="96"/>
      <c r="H207" s="96"/>
      <c r="I207" s="96"/>
    </row>
    <row r="208" spans="2:9" s="103" customFormat="1" ht="15">
      <c r="B208" s="297"/>
      <c r="C208" s="297"/>
      <c r="D208" s="210"/>
      <c r="E208" s="205"/>
      <c r="F208" s="96"/>
      <c r="G208" s="96"/>
      <c r="H208" s="96"/>
      <c r="I208" s="96"/>
    </row>
    <row r="209" spans="2:9" s="103" customFormat="1" ht="15">
      <c r="B209" s="297"/>
      <c r="C209" s="297"/>
      <c r="D209" s="210"/>
      <c r="E209" s="205"/>
      <c r="F209" s="96"/>
      <c r="G209" s="96"/>
      <c r="H209" s="96"/>
      <c r="I209" s="96"/>
    </row>
    <row r="210" spans="2:9" s="103" customFormat="1" ht="15">
      <c r="B210" s="297"/>
      <c r="C210" s="297"/>
      <c r="D210" s="210"/>
      <c r="E210" s="205"/>
      <c r="F210" s="96"/>
      <c r="G210" s="96"/>
      <c r="H210" s="96"/>
      <c r="I210" s="96"/>
    </row>
    <row r="211" spans="2:9" s="103" customFormat="1" ht="15">
      <c r="B211" s="297"/>
      <c r="C211" s="297"/>
      <c r="D211" s="210"/>
      <c r="E211" s="205"/>
      <c r="F211" s="96"/>
      <c r="G211" s="96"/>
      <c r="H211" s="96"/>
      <c r="I211" s="96"/>
    </row>
    <row r="212" spans="2:9" s="103" customFormat="1" ht="15">
      <c r="B212" s="297"/>
      <c r="C212" s="297"/>
      <c r="D212" s="210"/>
      <c r="E212" s="205"/>
      <c r="F212" s="96"/>
      <c r="G212" s="96"/>
      <c r="H212" s="96"/>
      <c r="I212" s="96"/>
    </row>
    <row r="213" spans="2:9" s="103" customFormat="1" ht="15">
      <c r="B213" s="297"/>
      <c r="C213" s="297"/>
      <c r="D213" s="210"/>
      <c r="E213" s="205"/>
      <c r="F213" s="96"/>
      <c r="G213" s="96"/>
      <c r="H213" s="96"/>
      <c r="I213" s="96"/>
    </row>
    <row r="214" spans="2:9" s="103" customFormat="1" ht="15">
      <c r="B214" s="297"/>
      <c r="C214" s="297"/>
      <c r="D214" s="210"/>
      <c r="E214" s="205"/>
      <c r="F214" s="96"/>
      <c r="G214" s="96"/>
      <c r="H214" s="96"/>
      <c r="I214" s="96"/>
    </row>
    <row r="215" spans="2:9" s="103" customFormat="1" ht="15">
      <c r="B215" s="297"/>
      <c r="C215" s="297"/>
      <c r="D215" s="210"/>
      <c r="E215" s="205"/>
      <c r="F215" s="96"/>
      <c r="G215" s="96"/>
      <c r="H215" s="96"/>
      <c r="I215" s="96"/>
    </row>
    <row r="216" spans="2:9" s="103" customFormat="1" ht="15">
      <c r="B216" s="297"/>
      <c r="C216" s="297"/>
      <c r="D216" s="210"/>
      <c r="E216" s="205"/>
      <c r="F216" s="96"/>
      <c r="G216" s="96"/>
      <c r="H216" s="96"/>
      <c r="I216" s="96"/>
    </row>
    <row r="217" spans="2:9" s="103" customFormat="1" ht="15">
      <c r="B217" s="297"/>
      <c r="C217" s="297"/>
      <c r="D217" s="210"/>
      <c r="E217" s="205"/>
      <c r="F217" s="96"/>
      <c r="G217" s="96"/>
      <c r="H217" s="96"/>
      <c r="I217" s="96"/>
    </row>
    <row r="218" spans="2:9" s="103" customFormat="1" ht="15">
      <c r="B218" s="297"/>
      <c r="C218" s="297"/>
      <c r="D218" s="210"/>
      <c r="E218" s="205"/>
      <c r="F218" s="96"/>
      <c r="G218" s="96"/>
      <c r="H218" s="96"/>
      <c r="I218" s="96"/>
    </row>
    <row r="219" spans="2:9" s="103" customFormat="1" ht="15">
      <c r="B219" s="297"/>
      <c r="C219" s="297"/>
      <c r="D219" s="210"/>
      <c r="E219" s="205"/>
      <c r="F219" s="96"/>
      <c r="G219" s="96"/>
      <c r="H219" s="96"/>
      <c r="I219" s="96"/>
    </row>
    <row r="220" spans="2:9" s="103" customFormat="1" ht="15">
      <c r="B220" s="297"/>
      <c r="C220" s="297"/>
      <c r="D220" s="210"/>
      <c r="E220" s="205"/>
      <c r="F220" s="96"/>
      <c r="G220" s="96"/>
      <c r="H220" s="96"/>
      <c r="I220" s="96"/>
    </row>
    <row r="221" spans="2:9" s="103" customFormat="1" ht="15">
      <c r="B221" s="297"/>
      <c r="C221" s="297"/>
      <c r="D221" s="210"/>
      <c r="E221" s="205"/>
      <c r="F221" s="96"/>
      <c r="G221" s="96"/>
      <c r="H221" s="96"/>
      <c r="I221" s="96"/>
    </row>
    <row r="222" spans="2:9" s="103" customFormat="1" ht="15">
      <c r="B222" s="297"/>
      <c r="C222" s="297"/>
      <c r="D222" s="210"/>
      <c r="E222" s="205"/>
      <c r="F222" s="96"/>
      <c r="G222" s="96"/>
      <c r="H222" s="96"/>
      <c r="I222" s="96"/>
    </row>
    <row r="223" spans="2:9" s="103" customFormat="1" ht="15">
      <c r="B223" s="297"/>
      <c r="C223" s="297"/>
      <c r="D223" s="210"/>
      <c r="E223" s="205"/>
      <c r="F223" s="96"/>
      <c r="G223" s="96"/>
      <c r="H223" s="96"/>
      <c r="I223" s="96"/>
    </row>
    <row r="224" spans="2:9" s="103" customFormat="1" ht="15">
      <c r="B224" s="297"/>
      <c r="C224" s="297"/>
      <c r="D224" s="210"/>
      <c r="E224" s="205"/>
      <c r="F224" s="96"/>
      <c r="G224" s="96"/>
      <c r="H224" s="96"/>
      <c r="I224" s="96"/>
    </row>
    <row r="225" spans="2:9" s="103" customFormat="1" ht="15">
      <c r="B225" s="297"/>
      <c r="C225" s="297"/>
      <c r="D225" s="210"/>
      <c r="E225" s="205"/>
      <c r="F225" s="96"/>
      <c r="G225" s="96"/>
      <c r="H225" s="96"/>
      <c r="I225" s="96"/>
    </row>
    <row r="226" spans="2:9" s="103" customFormat="1" ht="15">
      <c r="B226" s="297"/>
      <c r="C226" s="297"/>
      <c r="D226" s="210"/>
      <c r="E226" s="205"/>
      <c r="F226" s="96"/>
      <c r="G226" s="96"/>
      <c r="H226" s="96"/>
      <c r="I226" s="96"/>
    </row>
    <row r="227" spans="2:9" s="103" customFormat="1" ht="15">
      <c r="B227" s="297"/>
      <c r="C227" s="297"/>
      <c r="D227" s="210"/>
      <c r="E227" s="205"/>
      <c r="F227" s="96"/>
      <c r="G227" s="96"/>
      <c r="H227" s="96"/>
      <c r="I227" s="96"/>
    </row>
    <row r="228" spans="2:9" s="103" customFormat="1" ht="15">
      <c r="B228" s="297"/>
      <c r="C228" s="297"/>
      <c r="D228" s="210"/>
      <c r="E228" s="205"/>
      <c r="F228" s="96"/>
      <c r="G228" s="96"/>
      <c r="H228" s="96"/>
      <c r="I228" s="96"/>
    </row>
    <row r="229" spans="2:9" s="103" customFormat="1" ht="15">
      <c r="B229" s="297"/>
      <c r="C229" s="297"/>
      <c r="D229" s="210"/>
      <c r="E229" s="205"/>
      <c r="F229" s="96"/>
      <c r="G229" s="96"/>
      <c r="H229" s="96"/>
      <c r="I229" s="96"/>
    </row>
    <row r="230" spans="2:9" s="103" customFormat="1" ht="15">
      <c r="B230" s="297"/>
      <c r="C230" s="297"/>
      <c r="D230" s="210"/>
      <c r="E230" s="205"/>
      <c r="F230" s="96"/>
      <c r="G230" s="96"/>
      <c r="H230" s="96"/>
      <c r="I230" s="96"/>
    </row>
    <row r="231" spans="2:9" s="103" customFormat="1" ht="15">
      <c r="B231" s="297"/>
      <c r="C231" s="297"/>
      <c r="D231" s="210"/>
      <c r="E231" s="205"/>
      <c r="F231" s="96"/>
      <c r="G231" s="96"/>
      <c r="H231" s="96"/>
      <c r="I231" s="96"/>
    </row>
    <row r="232" spans="2:9" s="103" customFormat="1" ht="15">
      <c r="B232" s="297"/>
      <c r="C232" s="297"/>
      <c r="D232" s="210"/>
      <c r="E232" s="205"/>
      <c r="F232" s="96"/>
      <c r="G232" s="96"/>
      <c r="H232" s="96"/>
      <c r="I232" s="96"/>
    </row>
    <row r="233" spans="2:9" s="103" customFormat="1" ht="15">
      <c r="B233" s="297"/>
      <c r="C233" s="297"/>
      <c r="D233" s="210"/>
      <c r="E233" s="205"/>
      <c r="F233" s="96"/>
      <c r="G233" s="96"/>
      <c r="H233" s="96"/>
      <c r="I233" s="96"/>
    </row>
    <row r="234" spans="2:9" s="103" customFormat="1" ht="15">
      <c r="B234" s="297"/>
      <c r="C234" s="297"/>
      <c r="D234" s="210"/>
      <c r="E234" s="205"/>
      <c r="F234" s="96"/>
      <c r="G234" s="96"/>
      <c r="H234" s="96"/>
      <c r="I234" s="96"/>
    </row>
    <row r="235" spans="2:9" s="103" customFormat="1" ht="15">
      <c r="B235" s="297"/>
      <c r="C235" s="297"/>
      <c r="D235" s="210"/>
      <c r="E235" s="205"/>
      <c r="F235" s="96"/>
      <c r="G235" s="96"/>
      <c r="H235" s="96"/>
      <c r="I235" s="96"/>
    </row>
    <row r="236" spans="2:9" s="103" customFormat="1" ht="15">
      <c r="B236" s="297"/>
      <c r="C236" s="297"/>
      <c r="D236" s="210"/>
      <c r="E236" s="205"/>
      <c r="F236" s="96"/>
      <c r="G236" s="96"/>
      <c r="H236" s="96"/>
      <c r="I236" s="96"/>
    </row>
    <row r="237" spans="2:9" s="103" customFormat="1" ht="15">
      <c r="B237" s="297"/>
      <c r="C237" s="297"/>
      <c r="D237" s="210"/>
      <c r="E237" s="205"/>
      <c r="F237" s="96"/>
      <c r="G237" s="96"/>
      <c r="H237" s="96"/>
      <c r="I237" s="96"/>
    </row>
    <row r="238" spans="2:9" s="103" customFormat="1" ht="15">
      <c r="B238" s="297"/>
      <c r="C238" s="297"/>
      <c r="D238" s="210"/>
      <c r="E238" s="205"/>
      <c r="F238" s="96"/>
      <c r="G238" s="96"/>
      <c r="H238" s="96"/>
      <c r="I238" s="96"/>
    </row>
    <row r="239" spans="2:9" s="103" customFormat="1" ht="15">
      <c r="B239" s="297"/>
      <c r="C239" s="297"/>
      <c r="D239" s="210"/>
      <c r="E239" s="205"/>
      <c r="F239" s="96"/>
      <c r="G239" s="96"/>
      <c r="H239" s="96"/>
      <c r="I239" s="96"/>
    </row>
    <row r="240" spans="2:9" s="103" customFormat="1" ht="15">
      <c r="B240" s="297"/>
      <c r="C240" s="297"/>
      <c r="D240" s="210"/>
      <c r="E240" s="205"/>
      <c r="F240" s="96"/>
      <c r="G240" s="96"/>
      <c r="H240" s="96"/>
      <c r="I240" s="96"/>
    </row>
    <row r="241" spans="2:9" s="103" customFormat="1" ht="15">
      <c r="B241" s="297"/>
      <c r="C241" s="297"/>
      <c r="D241" s="210"/>
      <c r="E241" s="205"/>
      <c r="F241" s="96"/>
      <c r="G241" s="96"/>
      <c r="H241" s="96"/>
      <c r="I241" s="96"/>
    </row>
    <row r="242" spans="2:9" s="103" customFormat="1" ht="15">
      <c r="B242" s="297"/>
      <c r="C242" s="297"/>
      <c r="D242" s="210"/>
      <c r="E242" s="205"/>
      <c r="F242" s="96"/>
      <c r="G242" s="96"/>
      <c r="H242" s="96"/>
      <c r="I242" s="96"/>
    </row>
    <row r="243" spans="2:9" s="103" customFormat="1" ht="15">
      <c r="B243" s="297"/>
      <c r="C243" s="297"/>
      <c r="D243" s="210"/>
      <c r="E243" s="205"/>
      <c r="F243" s="96"/>
      <c r="G243" s="96"/>
      <c r="H243" s="96"/>
      <c r="I243" s="96"/>
    </row>
    <row r="244" spans="2:9" s="103" customFormat="1" ht="15">
      <c r="B244" s="297"/>
      <c r="C244" s="297"/>
      <c r="D244" s="210"/>
      <c r="E244" s="205"/>
      <c r="F244" s="96"/>
      <c r="G244" s="96"/>
      <c r="H244" s="96"/>
      <c r="I244" s="96"/>
    </row>
    <row r="245" spans="2:9" s="103" customFormat="1" ht="15">
      <c r="B245" s="297"/>
      <c r="C245" s="297"/>
      <c r="D245" s="210"/>
      <c r="E245" s="205"/>
      <c r="F245" s="96"/>
      <c r="G245" s="96"/>
      <c r="H245" s="96"/>
      <c r="I245" s="96"/>
    </row>
    <row r="246" spans="2:9" s="103" customFormat="1" ht="15">
      <c r="B246" s="297"/>
      <c r="C246" s="297"/>
      <c r="D246" s="210"/>
      <c r="E246" s="205"/>
      <c r="F246" s="96"/>
      <c r="G246" s="96"/>
      <c r="H246" s="96"/>
      <c r="I246" s="96"/>
    </row>
    <row r="247" spans="2:9" s="103" customFormat="1" ht="15">
      <c r="B247" s="297"/>
      <c r="C247" s="297"/>
      <c r="D247" s="210"/>
      <c r="E247" s="205"/>
      <c r="F247" s="96"/>
      <c r="G247" s="96"/>
      <c r="H247" s="96"/>
      <c r="I247" s="96"/>
    </row>
    <row r="248" spans="2:9" s="103" customFormat="1" ht="15">
      <c r="B248" s="297"/>
      <c r="C248" s="297"/>
      <c r="D248" s="210"/>
      <c r="E248" s="205"/>
      <c r="F248" s="96"/>
      <c r="G248" s="96"/>
      <c r="H248" s="96"/>
      <c r="I248" s="96"/>
    </row>
    <row r="249" spans="2:9" s="103" customFormat="1" ht="15">
      <c r="B249" s="297"/>
      <c r="C249" s="297"/>
      <c r="D249" s="210"/>
      <c r="E249" s="205"/>
      <c r="F249" s="96"/>
      <c r="G249" s="96"/>
      <c r="H249" s="96"/>
      <c r="I249" s="96"/>
    </row>
    <row r="250" spans="2:9" s="103" customFormat="1" ht="15">
      <c r="B250" s="297"/>
      <c r="C250" s="297"/>
      <c r="D250" s="210"/>
      <c r="E250" s="205"/>
      <c r="F250" s="96"/>
      <c r="G250" s="96"/>
      <c r="H250" s="96"/>
      <c r="I250" s="96"/>
    </row>
    <row r="251" spans="2:9" s="103" customFormat="1" ht="15">
      <c r="B251" s="297"/>
      <c r="C251" s="297"/>
      <c r="D251" s="210"/>
      <c r="E251" s="205"/>
      <c r="F251" s="96"/>
      <c r="G251" s="96"/>
      <c r="H251" s="96"/>
      <c r="I251" s="96"/>
    </row>
    <row r="252" spans="2:9" s="103" customFormat="1" ht="15">
      <c r="B252" s="297"/>
      <c r="C252" s="297"/>
      <c r="D252" s="210"/>
      <c r="E252" s="205"/>
      <c r="F252" s="96"/>
      <c r="G252" s="96"/>
      <c r="H252" s="96"/>
      <c r="I252" s="96"/>
    </row>
    <row r="253" spans="2:9" s="103" customFormat="1" ht="15">
      <c r="B253" s="297"/>
      <c r="C253" s="297"/>
      <c r="D253" s="210"/>
      <c r="E253" s="205"/>
      <c r="F253" s="96"/>
      <c r="G253" s="96"/>
      <c r="H253" s="96"/>
      <c r="I253" s="96"/>
    </row>
    <row r="254" spans="2:9" s="103" customFormat="1" ht="15">
      <c r="B254" s="297"/>
      <c r="C254" s="297"/>
      <c r="D254" s="210"/>
      <c r="E254" s="205"/>
      <c r="F254" s="96"/>
      <c r="G254" s="96"/>
      <c r="H254" s="96"/>
      <c r="I254" s="96"/>
    </row>
    <row r="255" spans="2:9" s="103" customFormat="1" ht="15">
      <c r="B255" s="297"/>
      <c r="C255" s="297"/>
      <c r="D255" s="210"/>
      <c r="E255" s="205"/>
      <c r="F255" s="96"/>
      <c r="G255" s="96"/>
      <c r="H255" s="96"/>
      <c r="I255" s="96"/>
    </row>
    <row r="256" spans="2:9" s="103" customFormat="1" ht="15">
      <c r="B256" s="297"/>
      <c r="C256" s="297"/>
      <c r="D256" s="210"/>
      <c r="E256" s="205"/>
      <c r="F256" s="96"/>
      <c r="G256" s="96"/>
      <c r="H256" s="96"/>
      <c r="I256" s="96"/>
    </row>
    <row r="257" spans="2:9" s="103" customFormat="1" ht="15">
      <c r="B257" s="297"/>
      <c r="C257" s="297"/>
      <c r="D257" s="210"/>
      <c r="E257" s="205"/>
      <c r="F257" s="96"/>
      <c r="G257" s="96"/>
      <c r="H257" s="96"/>
      <c r="I257" s="96"/>
    </row>
    <row r="258" spans="2:9" s="103" customFormat="1" ht="15">
      <c r="B258" s="297"/>
      <c r="C258" s="297"/>
      <c r="D258" s="210"/>
      <c r="E258" s="205"/>
      <c r="F258" s="96"/>
      <c r="G258" s="96"/>
      <c r="H258" s="96"/>
      <c r="I258" s="96"/>
    </row>
    <row r="259" spans="2:9" s="103" customFormat="1" ht="15">
      <c r="B259" s="297"/>
      <c r="C259" s="297"/>
      <c r="D259" s="210"/>
      <c r="E259" s="205"/>
      <c r="F259" s="96"/>
      <c r="G259" s="96"/>
      <c r="H259" s="96"/>
      <c r="I259" s="96"/>
    </row>
    <row r="260" spans="2:9" s="103" customFormat="1" ht="15">
      <c r="B260" s="297"/>
      <c r="C260" s="297"/>
      <c r="D260" s="210"/>
      <c r="E260" s="205"/>
      <c r="F260" s="96"/>
      <c r="G260" s="96"/>
      <c r="H260" s="96"/>
      <c r="I260" s="96"/>
    </row>
    <row r="261" spans="2:9" s="103" customFormat="1" ht="15">
      <c r="B261" s="297"/>
      <c r="C261" s="297"/>
      <c r="D261" s="210"/>
      <c r="E261" s="205"/>
      <c r="F261" s="96"/>
      <c r="G261" s="96"/>
      <c r="H261" s="96"/>
      <c r="I261" s="96"/>
    </row>
    <row r="262" spans="2:9" s="103" customFormat="1" ht="15">
      <c r="B262" s="297"/>
      <c r="C262" s="297"/>
      <c r="D262" s="210"/>
      <c r="E262" s="205"/>
      <c r="F262" s="96"/>
      <c r="G262" s="96"/>
      <c r="H262" s="96"/>
      <c r="I262" s="96"/>
    </row>
    <row r="263" spans="2:9" s="103" customFormat="1" ht="15">
      <c r="B263" s="297"/>
      <c r="C263" s="297"/>
      <c r="D263" s="210"/>
      <c r="E263" s="205"/>
      <c r="F263" s="96"/>
      <c r="G263" s="96"/>
      <c r="H263" s="96"/>
      <c r="I263" s="96"/>
    </row>
    <row r="264" spans="2:9" s="103" customFormat="1" ht="15">
      <c r="B264" s="297"/>
      <c r="C264" s="297"/>
      <c r="D264" s="210"/>
      <c r="E264" s="205"/>
      <c r="F264" s="96"/>
      <c r="G264" s="96"/>
      <c r="H264" s="96"/>
      <c r="I264" s="96"/>
    </row>
    <row r="265" spans="2:9" s="103" customFormat="1" ht="15">
      <c r="B265" s="297"/>
      <c r="C265" s="297"/>
      <c r="D265" s="210"/>
      <c r="E265" s="205"/>
      <c r="F265" s="96"/>
      <c r="G265" s="96"/>
      <c r="H265" s="96"/>
      <c r="I265" s="96"/>
    </row>
    <row r="266" spans="2:9" s="103" customFormat="1" ht="15">
      <c r="B266" s="297"/>
      <c r="C266" s="297"/>
      <c r="D266" s="210"/>
      <c r="E266" s="205"/>
      <c r="F266" s="96"/>
      <c r="G266" s="96"/>
      <c r="H266" s="96"/>
      <c r="I266" s="96"/>
    </row>
    <row r="267" spans="2:9" s="103" customFormat="1" ht="15">
      <c r="B267" s="297"/>
      <c r="C267" s="297"/>
      <c r="D267" s="210"/>
      <c r="E267" s="205"/>
      <c r="F267" s="96"/>
      <c r="G267" s="96"/>
      <c r="H267" s="96"/>
      <c r="I267" s="96"/>
    </row>
    <row r="268" spans="2:9" s="103" customFormat="1" ht="15">
      <c r="B268" s="297"/>
      <c r="C268" s="297"/>
      <c r="D268" s="210"/>
      <c r="E268" s="205"/>
      <c r="F268" s="96"/>
      <c r="G268" s="96"/>
      <c r="H268" s="96"/>
      <c r="I268" s="96"/>
    </row>
    <row r="269" spans="2:9" s="103" customFormat="1" ht="15">
      <c r="B269" s="297"/>
      <c r="C269" s="297"/>
      <c r="D269" s="210"/>
      <c r="E269" s="205"/>
      <c r="F269" s="96"/>
      <c r="G269" s="96"/>
      <c r="H269" s="96"/>
      <c r="I269" s="96"/>
    </row>
    <row r="270" spans="2:9" s="103" customFormat="1" ht="15">
      <c r="B270" s="297"/>
      <c r="C270" s="297"/>
      <c r="D270" s="210"/>
      <c r="E270" s="205"/>
      <c r="F270" s="96"/>
      <c r="G270" s="96"/>
      <c r="H270" s="96"/>
      <c r="I270" s="96"/>
    </row>
    <row r="271" spans="2:9" s="103" customFormat="1" ht="15">
      <c r="B271" s="297"/>
      <c r="C271" s="297"/>
      <c r="D271" s="210"/>
      <c r="E271" s="205"/>
      <c r="F271" s="96"/>
      <c r="G271" s="96"/>
      <c r="H271" s="96"/>
      <c r="I271" s="96"/>
    </row>
    <row r="272" spans="2:9" s="103" customFormat="1" ht="15">
      <c r="B272" s="297"/>
      <c r="C272" s="297"/>
      <c r="D272" s="210"/>
      <c r="E272" s="205"/>
      <c r="F272" s="96"/>
      <c r="G272" s="96"/>
      <c r="H272" s="96"/>
      <c r="I272" s="96"/>
    </row>
    <row r="273" spans="2:9" s="103" customFormat="1" ht="15">
      <c r="B273" s="297"/>
      <c r="C273" s="297"/>
      <c r="D273" s="210"/>
      <c r="E273" s="205"/>
      <c r="F273" s="96"/>
      <c r="G273" s="96"/>
      <c r="H273" s="96"/>
      <c r="I273" s="96"/>
    </row>
    <row r="274" spans="2:9" s="103" customFormat="1" ht="15">
      <c r="B274" s="297"/>
      <c r="C274" s="297"/>
      <c r="D274" s="210"/>
      <c r="E274" s="205"/>
      <c r="F274" s="96"/>
      <c r="G274" s="96"/>
      <c r="H274" s="96"/>
      <c r="I274" s="96"/>
    </row>
    <row r="275" spans="2:9" s="103" customFormat="1" ht="15">
      <c r="B275" s="297"/>
      <c r="C275" s="297"/>
      <c r="D275" s="210"/>
      <c r="E275" s="205"/>
      <c r="F275" s="96"/>
      <c r="G275" s="96"/>
      <c r="H275" s="96"/>
      <c r="I275" s="96"/>
    </row>
    <row r="276" spans="2:9" s="103" customFormat="1" ht="15">
      <c r="B276" s="297"/>
      <c r="C276" s="297"/>
      <c r="D276" s="210"/>
      <c r="E276" s="205"/>
      <c r="F276" s="96"/>
      <c r="G276" s="96"/>
      <c r="H276" s="96"/>
      <c r="I276" s="96"/>
    </row>
    <row r="277" spans="2:9" s="103" customFormat="1" ht="15">
      <c r="B277" s="297"/>
      <c r="C277" s="297"/>
      <c r="D277" s="210"/>
      <c r="E277" s="205"/>
      <c r="F277" s="96"/>
      <c r="G277" s="96"/>
      <c r="H277" s="96"/>
      <c r="I277" s="96"/>
    </row>
    <row r="278" spans="2:9" s="103" customFormat="1" ht="15">
      <c r="B278" s="297"/>
      <c r="C278" s="297"/>
      <c r="D278" s="210"/>
      <c r="E278" s="205"/>
      <c r="F278" s="96"/>
      <c r="G278" s="96"/>
      <c r="H278" s="96"/>
      <c r="I278" s="96"/>
    </row>
    <row r="279" spans="2:9" s="103" customFormat="1" ht="15">
      <c r="B279" s="297"/>
      <c r="C279" s="297"/>
      <c r="D279" s="210"/>
      <c r="E279" s="205"/>
      <c r="F279" s="96"/>
      <c r="G279" s="96"/>
      <c r="H279" s="96"/>
      <c r="I279" s="96"/>
    </row>
    <row r="280" spans="2:9" s="103" customFormat="1" ht="15">
      <c r="B280" s="297"/>
      <c r="C280" s="297"/>
      <c r="D280" s="210"/>
      <c r="E280" s="205"/>
      <c r="F280" s="96"/>
      <c r="G280" s="96"/>
      <c r="H280" s="96"/>
      <c r="I280" s="96"/>
    </row>
    <row r="281" spans="2:9" s="103" customFormat="1" ht="15">
      <c r="B281" s="297"/>
      <c r="C281" s="297"/>
      <c r="D281" s="210"/>
      <c r="E281" s="205"/>
      <c r="F281" s="96"/>
      <c r="G281" s="96"/>
      <c r="H281" s="96"/>
      <c r="I281" s="96"/>
    </row>
    <row r="282" spans="2:9" s="103" customFormat="1" ht="15">
      <c r="B282" s="297"/>
      <c r="C282" s="297"/>
      <c r="D282" s="210"/>
      <c r="E282" s="205"/>
      <c r="F282" s="96"/>
      <c r="G282" s="96"/>
      <c r="H282" s="96"/>
      <c r="I282" s="96"/>
    </row>
    <row r="283" spans="2:9" s="103" customFormat="1" ht="15">
      <c r="B283" s="297"/>
      <c r="C283" s="297"/>
      <c r="D283" s="210"/>
      <c r="E283" s="205"/>
      <c r="F283" s="96"/>
      <c r="G283" s="96"/>
      <c r="H283" s="96"/>
      <c r="I283" s="96"/>
    </row>
    <row r="284" spans="2:9" s="103" customFormat="1" ht="15">
      <c r="B284" s="297"/>
      <c r="C284" s="297"/>
      <c r="D284" s="210"/>
      <c r="E284" s="205"/>
      <c r="F284" s="96"/>
      <c r="G284" s="96"/>
      <c r="H284" s="96"/>
      <c r="I284" s="96"/>
    </row>
    <row r="285" spans="2:9" s="103" customFormat="1" ht="15">
      <c r="B285" s="297"/>
      <c r="C285" s="297"/>
      <c r="D285" s="210"/>
      <c r="E285" s="205"/>
      <c r="F285" s="96"/>
      <c r="G285" s="96"/>
      <c r="H285" s="96"/>
      <c r="I285" s="96"/>
    </row>
    <row r="286" spans="2:9" s="103" customFormat="1" ht="15">
      <c r="B286" s="297"/>
      <c r="C286" s="297"/>
      <c r="D286" s="210"/>
      <c r="E286" s="205"/>
      <c r="F286" s="96"/>
      <c r="G286" s="96"/>
      <c r="H286" s="96"/>
      <c r="I286" s="96"/>
    </row>
    <row r="287" spans="2:9" s="103" customFormat="1" ht="15">
      <c r="B287" s="297"/>
      <c r="C287" s="297"/>
      <c r="D287" s="210"/>
      <c r="E287" s="205"/>
      <c r="F287" s="96"/>
      <c r="G287" s="96"/>
      <c r="H287" s="96"/>
      <c r="I287" s="96"/>
    </row>
    <row r="288" spans="2:9" s="103" customFormat="1" ht="15">
      <c r="B288" s="297"/>
      <c r="C288" s="297"/>
      <c r="D288" s="210"/>
      <c r="E288" s="205"/>
      <c r="F288" s="96"/>
      <c r="G288" s="96"/>
      <c r="H288" s="96"/>
      <c r="I288" s="96"/>
    </row>
    <row r="289" spans="2:9" s="103" customFormat="1" ht="15">
      <c r="B289" s="297"/>
      <c r="C289" s="297"/>
      <c r="D289" s="210"/>
      <c r="E289" s="205"/>
      <c r="F289" s="96"/>
      <c r="G289" s="96"/>
      <c r="H289" s="96"/>
      <c r="I289" s="96"/>
    </row>
    <row r="290" spans="2:9" s="103" customFormat="1" ht="15">
      <c r="B290" s="297"/>
      <c r="C290" s="297"/>
      <c r="D290" s="210"/>
      <c r="E290" s="205"/>
      <c r="F290" s="96"/>
      <c r="G290" s="96"/>
      <c r="H290" s="96"/>
      <c r="I290" s="96"/>
    </row>
    <row r="291" spans="2:9" s="103" customFormat="1" ht="15">
      <c r="B291" s="297"/>
      <c r="C291" s="297"/>
      <c r="D291" s="210"/>
      <c r="E291" s="205"/>
      <c r="F291" s="96"/>
      <c r="G291" s="96"/>
      <c r="H291" s="96"/>
      <c r="I291" s="96"/>
    </row>
    <row r="292" spans="2:9" s="103" customFormat="1" ht="15">
      <c r="B292" s="297"/>
      <c r="C292" s="297"/>
      <c r="D292" s="210"/>
      <c r="E292" s="205"/>
      <c r="F292" s="96"/>
      <c r="G292" s="96"/>
      <c r="H292" s="96"/>
      <c r="I292" s="96"/>
    </row>
    <row r="293" spans="2:9" s="103" customFormat="1" ht="15">
      <c r="B293" s="297"/>
      <c r="C293" s="297"/>
      <c r="D293" s="210"/>
      <c r="E293" s="205"/>
      <c r="F293" s="96"/>
      <c r="G293" s="96"/>
      <c r="H293" s="96"/>
      <c r="I293" s="96"/>
    </row>
    <row r="294" spans="2:9" s="103" customFormat="1" ht="15">
      <c r="B294" s="297"/>
      <c r="C294" s="297"/>
      <c r="D294" s="210"/>
      <c r="E294" s="205"/>
      <c r="F294" s="96"/>
      <c r="G294" s="96"/>
      <c r="H294" s="96"/>
      <c r="I294" s="96"/>
    </row>
    <row r="295" spans="2:9" s="103" customFormat="1" ht="15">
      <c r="B295" s="297"/>
      <c r="C295" s="297"/>
      <c r="D295" s="210"/>
      <c r="E295" s="205"/>
      <c r="F295" s="96"/>
      <c r="G295" s="96"/>
      <c r="H295" s="96"/>
      <c r="I295" s="96"/>
    </row>
    <row r="296" spans="2:9" s="103" customFormat="1" ht="15">
      <c r="B296" s="297"/>
      <c r="C296" s="297"/>
      <c r="D296" s="210"/>
      <c r="E296" s="205"/>
      <c r="F296" s="96"/>
      <c r="G296" s="96"/>
      <c r="H296" s="96"/>
      <c r="I296" s="96"/>
    </row>
    <row r="297" spans="2:9" s="103" customFormat="1" ht="15">
      <c r="B297" s="297"/>
      <c r="C297" s="297"/>
      <c r="D297" s="210"/>
      <c r="E297" s="205"/>
      <c r="F297" s="96"/>
      <c r="G297" s="96"/>
      <c r="H297" s="96"/>
      <c r="I297" s="96"/>
    </row>
    <row r="298" spans="2:9" s="103" customFormat="1" ht="15">
      <c r="B298" s="297"/>
      <c r="C298" s="297"/>
      <c r="D298" s="210"/>
      <c r="E298" s="205"/>
      <c r="F298" s="96"/>
      <c r="G298" s="96"/>
      <c r="H298" s="96"/>
      <c r="I298" s="96"/>
    </row>
    <row r="299" spans="2:9" s="103" customFormat="1" ht="15">
      <c r="B299" s="297"/>
      <c r="C299" s="297"/>
      <c r="D299" s="210"/>
      <c r="E299" s="205"/>
      <c r="F299" s="96"/>
      <c r="G299" s="96"/>
      <c r="H299" s="96"/>
      <c r="I299" s="96"/>
    </row>
    <row r="300" spans="2:9" s="103" customFormat="1" ht="15">
      <c r="B300" s="297"/>
      <c r="C300" s="297"/>
      <c r="D300" s="210"/>
      <c r="E300" s="205"/>
      <c r="F300" s="96"/>
      <c r="G300" s="96"/>
      <c r="H300" s="96"/>
      <c r="I300" s="96"/>
    </row>
    <row r="301" spans="2:9" s="103" customFormat="1" ht="15">
      <c r="B301" s="297"/>
      <c r="C301" s="297"/>
      <c r="D301" s="210"/>
      <c r="E301" s="205"/>
      <c r="F301" s="96"/>
      <c r="G301" s="96"/>
      <c r="H301" s="96"/>
      <c r="I301" s="96"/>
    </row>
    <row r="302" spans="2:9" s="103" customFormat="1" ht="15">
      <c r="B302" s="297"/>
      <c r="C302" s="297"/>
      <c r="D302" s="210"/>
      <c r="E302" s="205"/>
      <c r="F302" s="96"/>
      <c r="G302" s="96"/>
      <c r="H302" s="96"/>
      <c r="I302" s="96"/>
    </row>
    <row r="303" spans="2:9" s="103" customFormat="1" ht="15">
      <c r="B303" s="297"/>
      <c r="C303" s="297"/>
      <c r="D303" s="210"/>
      <c r="E303" s="205"/>
      <c r="F303" s="96"/>
      <c r="G303" s="96"/>
      <c r="H303" s="96"/>
      <c r="I303" s="96"/>
    </row>
    <row r="304" spans="2:9" s="103" customFormat="1" ht="15">
      <c r="B304" s="297"/>
      <c r="C304" s="297"/>
      <c r="D304" s="210"/>
      <c r="E304" s="205"/>
      <c r="F304" s="96"/>
      <c r="G304" s="96"/>
      <c r="H304" s="96"/>
      <c r="I304" s="96"/>
    </row>
    <row r="305" spans="2:9" s="103" customFormat="1" ht="15">
      <c r="B305" s="297"/>
      <c r="C305" s="297"/>
      <c r="D305" s="210"/>
      <c r="E305" s="205"/>
      <c r="F305" s="96"/>
      <c r="G305" s="96"/>
      <c r="H305" s="96"/>
      <c r="I305" s="96"/>
    </row>
    <row r="306" spans="2:9" s="103" customFormat="1" ht="15">
      <c r="B306" s="297"/>
      <c r="C306" s="297"/>
      <c r="D306" s="210"/>
      <c r="E306" s="205"/>
      <c r="F306" s="96"/>
      <c r="G306" s="96"/>
      <c r="H306" s="96"/>
      <c r="I306" s="96"/>
    </row>
    <row r="307" spans="2:9" s="103" customFormat="1" ht="15">
      <c r="B307" s="297"/>
      <c r="C307" s="297"/>
      <c r="D307" s="210"/>
      <c r="E307" s="205"/>
      <c r="F307" s="96"/>
      <c r="G307" s="96"/>
      <c r="H307" s="96"/>
      <c r="I307" s="96"/>
    </row>
    <row r="308" spans="2:9" s="103" customFormat="1" ht="15">
      <c r="B308" s="297"/>
      <c r="C308" s="297"/>
      <c r="D308" s="210"/>
      <c r="E308" s="205"/>
      <c r="F308" s="96"/>
      <c r="G308" s="96"/>
      <c r="H308" s="96"/>
      <c r="I308" s="96"/>
    </row>
    <row r="309" spans="2:9" s="103" customFormat="1" ht="15">
      <c r="B309" s="297"/>
      <c r="C309" s="297"/>
      <c r="D309" s="210"/>
      <c r="E309" s="205"/>
      <c r="F309" s="96"/>
      <c r="G309" s="96"/>
      <c r="H309" s="96"/>
      <c r="I309" s="96"/>
    </row>
    <row r="310" spans="2:9" s="103" customFormat="1" ht="15">
      <c r="B310" s="297"/>
      <c r="C310" s="297"/>
      <c r="D310" s="210"/>
      <c r="E310" s="205"/>
      <c r="F310" s="96"/>
      <c r="G310" s="96"/>
      <c r="H310" s="96"/>
      <c r="I310" s="96"/>
    </row>
    <row r="311" spans="2:9" s="103" customFormat="1" ht="15">
      <c r="B311" s="297"/>
      <c r="C311" s="297"/>
      <c r="D311" s="210"/>
      <c r="E311" s="205"/>
      <c r="F311" s="96"/>
      <c r="G311" s="96"/>
      <c r="H311" s="96"/>
      <c r="I311" s="96"/>
    </row>
    <row r="312" spans="2:9" s="103" customFormat="1" ht="15">
      <c r="B312" s="297"/>
      <c r="C312" s="297"/>
      <c r="D312" s="210"/>
      <c r="E312" s="205"/>
      <c r="F312" s="96"/>
      <c r="G312" s="96"/>
      <c r="H312" s="96"/>
      <c r="I312" s="96"/>
    </row>
    <row r="313" spans="2:9" s="103" customFormat="1" ht="15">
      <c r="B313" s="297"/>
      <c r="C313" s="297"/>
      <c r="D313" s="210"/>
      <c r="E313" s="205"/>
      <c r="F313" s="96"/>
      <c r="G313" s="96"/>
      <c r="H313" s="96"/>
      <c r="I313" s="96"/>
    </row>
    <row r="314" spans="2:9" s="103" customFormat="1" ht="15">
      <c r="B314" s="297"/>
      <c r="C314" s="297"/>
      <c r="D314" s="210"/>
      <c r="E314" s="205"/>
      <c r="F314" s="96"/>
      <c r="G314" s="96"/>
      <c r="H314" s="96"/>
      <c r="I314" s="96"/>
    </row>
    <row r="315" spans="2:9" s="103" customFormat="1" ht="15">
      <c r="B315" s="297"/>
      <c r="C315" s="297"/>
      <c r="D315" s="210"/>
      <c r="E315" s="205"/>
      <c r="F315" s="96"/>
      <c r="G315" s="96"/>
      <c r="H315" s="96"/>
      <c r="I315" s="96"/>
    </row>
    <row r="316" spans="2:9" s="103" customFormat="1" ht="15">
      <c r="B316" s="297"/>
      <c r="C316" s="297"/>
      <c r="D316" s="210"/>
      <c r="E316" s="205"/>
      <c r="F316" s="96"/>
      <c r="G316" s="96"/>
      <c r="H316" s="96"/>
      <c r="I316" s="96"/>
    </row>
    <row r="317" spans="2:9" s="103" customFormat="1" ht="15">
      <c r="B317" s="297"/>
      <c r="C317" s="297"/>
      <c r="D317" s="210"/>
      <c r="E317" s="205"/>
      <c r="F317" s="96"/>
      <c r="G317" s="96"/>
      <c r="H317" s="96"/>
      <c r="I317" s="96"/>
    </row>
    <row r="318" spans="2:9" s="103" customFormat="1" ht="15">
      <c r="B318" s="297"/>
      <c r="C318" s="297"/>
      <c r="D318" s="210"/>
      <c r="E318" s="205"/>
      <c r="F318" s="96"/>
      <c r="G318" s="96"/>
      <c r="H318" s="96"/>
      <c r="I318" s="96"/>
    </row>
    <row r="319" spans="2:9" s="103" customFormat="1" ht="15">
      <c r="B319" s="297"/>
      <c r="C319" s="297"/>
      <c r="D319" s="210"/>
      <c r="E319" s="205"/>
      <c r="F319" s="96"/>
      <c r="G319" s="96"/>
      <c r="H319" s="96"/>
      <c r="I319" s="96"/>
    </row>
    <row r="320" spans="2:9" s="103" customFormat="1" ht="15">
      <c r="B320" s="297"/>
      <c r="C320" s="297"/>
      <c r="D320" s="210"/>
      <c r="E320" s="205"/>
      <c r="F320" s="96"/>
      <c r="G320" s="96"/>
      <c r="H320" s="96"/>
      <c r="I320" s="96"/>
    </row>
    <row r="321" spans="2:9" s="103" customFormat="1" ht="15">
      <c r="B321" s="297"/>
      <c r="C321" s="297"/>
      <c r="D321" s="210"/>
      <c r="E321" s="205"/>
      <c r="F321" s="96"/>
      <c r="G321" s="96"/>
      <c r="H321" s="96"/>
      <c r="I321" s="96"/>
    </row>
    <row r="322" spans="2:9" s="103" customFormat="1" ht="15">
      <c r="B322" s="297"/>
      <c r="C322" s="297"/>
      <c r="D322" s="210"/>
      <c r="E322" s="205"/>
      <c r="F322" s="96"/>
      <c r="G322" s="96"/>
      <c r="H322" s="96"/>
      <c r="I322" s="96"/>
    </row>
    <row r="323" spans="2:9" s="103" customFormat="1" ht="15">
      <c r="B323" s="297"/>
      <c r="C323" s="297"/>
      <c r="D323" s="210"/>
      <c r="E323" s="205"/>
      <c r="F323" s="96"/>
      <c r="G323" s="96"/>
      <c r="H323" s="96"/>
      <c r="I323" s="96"/>
    </row>
    <row r="324" spans="2:9" s="103" customFormat="1" ht="15">
      <c r="B324" s="297"/>
      <c r="C324" s="297"/>
      <c r="D324" s="210"/>
      <c r="E324" s="205"/>
      <c r="F324" s="96"/>
      <c r="G324" s="96"/>
      <c r="H324" s="96"/>
      <c r="I324" s="96"/>
    </row>
    <row r="325" spans="2:9" s="103" customFormat="1" ht="15">
      <c r="B325" s="297"/>
      <c r="C325" s="297"/>
      <c r="D325" s="210"/>
      <c r="E325" s="205"/>
      <c r="F325" s="96"/>
      <c r="G325" s="96"/>
      <c r="H325" s="96"/>
      <c r="I325" s="96"/>
    </row>
    <row r="326" spans="2:9" s="103" customFormat="1" ht="15">
      <c r="B326" s="297"/>
      <c r="C326" s="297"/>
      <c r="D326" s="210"/>
      <c r="E326" s="205"/>
      <c r="F326" s="96"/>
      <c r="G326" s="96"/>
      <c r="H326" s="96"/>
      <c r="I326" s="96"/>
    </row>
    <row r="327" spans="2:9" s="103" customFormat="1" ht="15">
      <c r="B327" s="297"/>
      <c r="C327" s="297"/>
      <c r="D327" s="210"/>
      <c r="E327" s="205"/>
      <c r="F327" s="96"/>
      <c r="G327" s="96"/>
      <c r="H327" s="96"/>
      <c r="I327" s="96"/>
    </row>
    <row r="328" spans="2:9" s="103" customFormat="1" ht="15">
      <c r="B328" s="297"/>
      <c r="C328" s="297"/>
      <c r="D328" s="210"/>
      <c r="E328" s="205"/>
      <c r="F328" s="96"/>
      <c r="G328" s="96"/>
      <c r="H328" s="96"/>
      <c r="I328" s="96"/>
    </row>
    <row r="329" spans="2:9" s="103" customFormat="1" ht="15">
      <c r="B329" s="297"/>
      <c r="C329" s="297"/>
      <c r="D329" s="210"/>
      <c r="E329" s="205"/>
      <c r="F329" s="96"/>
      <c r="G329" s="96"/>
      <c r="H329" s="96"/>
      <c r="I329" s="96"/>
    </row>
    <row r="330" spans="2:9" s="103" customFormat="1" ht="15">
      <c r="B330" s="297"/>
      <c r="C330" s="297"/>
      <c r="D330" s="210"/>
      <c r="E330" s="205"/>
      <c r="F330" s="96"/>
      <c r="G330" s="96"/>
      <c r="H330" s="96"/>
      <c r="I330" s="96"/>
    </row>
    <row r="331" spans="2:9" s="103" customFormat="1" ht="15">
      <c r="B331" s="297"/>
      <c r="C331" s="297"/>
      <c r="D331" s="210"/>
      <c r="E331" s="205"/>
      <c r="F331" s="96"/>
      <c r="G331" s="96"/>
      <c r="H331" s="96"/>
      <c r="I331" s="96"/>
    </row>
    <row r="332" spans="2:9" s="103" customFormat="1" ht="15">
      <c r="B332" s="297"/>
      <c r="C332" s="297"/>
      <c r="D332" s="210"/>
      <c r="E332" s="205"/>
      <c r="F332" s="96"/>
      <c r="G332" s="96"/>
      <c r="H332" s="96"/>
      <c r="I332" s="96"/>
    </row>
    <row r="333" spans="2:9" s="103" customFormat="1" ht="15">
      <c r="B333" s="297"/>
      <c r="C333" s="297"/>
      <c r="D333" s="210"/>
      <c r="E333" s="205"/>
      <c r="F333" s="96"/>
      <c r="G333" s="96"/>
      <c r="H333" s="96"/>
      <c r="I333" s="96"/>
    </row>
    <row r="334" spans="2:9" s="103" customFormat="1" ht="15">
      <c r="B334" s="297"/>
      <c r="C334" s="297"/>
      <c r="D334" s="210"/>
      <c r="E334" s="205"/>
      <c r="F334" s="96"/>
      <c r="G334" s="96"/>
      <c r="H334" s="96"/>
      <c r="I334" s="96"/>
    </row>
    <row r="335" spans="2:9" s="103" customFormat="1" ht="15">
      <c r="B335" s="297"/>
      <c r="C335" s="297"/>
      <c r="D335" s="210"/>
      <c r="E335" s="205"/>
      <c r="F335" s="96"/>
      <c r="G335" s="96"/>
      <c r="H335" s="96"/>
      <c r="I335" s="96"/>
    </row>
    <row r="336" spans="2:9" s="103" customFormat="1" ht="15">
      <c r="B336" s="297"/>
      <c r="C336" s="297"/>
      <c r="D336" s="210"/>
      <c r="E336" s="205"/>
      <c r="F336" s="96"/>
      <c r="G336" s="96"/>
      <c r="H336" s="96"/>
      <c r="I336" s="96"/>
    </row>
    <row r="337" spans="2:9" s="103" customFormat="1" ht="15">
      <c r="B337" s="297"/>
      <c r="C337" s="297"/>
      <c r="D337" s="210"/>
      <c r="E337" s="205"/>
      <c r="F337" s="96"/>
      <c r="G337" s="96"/>
      <c r="H337" s="96"/>
      <c r="I337" s="96"/>
    </row>
    <row r="338" spans="2:9" s="103" customFormat="1" ht="15">
      <c r="B338" s="297"/>
      <c r="C338" s="297"/>
      <c r="D338" s="210"/>
      <c r="E338" s="205"/>
      <c r="F338" s="96"/>
      <c r="G338" s="96"/>
      <c r="H338" s="96"/>
      <c r="I338" s="96"/>
    </row>
    <row r="339" spans="2:9" s="103" customFormat="1" ht="15">
      <c r="B339" s="297"/>
      <c r="C339" s="297"/>
      <c r="D339" s="210"/>
      <c r="E339" s="205"/>
      <c r="F339" s="96"/>
      <c r="G339" s="96"/>
      <c r="H339" s="96"/>
      <c r="I339" s="96"/>
    </row>
    <row r="340" spans="2:9" s="103" customFormat="1" ht="15">
      <c r="B340" s="297"/>
      <c r="C340" s="297"/>
      <c r="D340" s="210"/>
      <c r="E340" s="205"/>
      <c r="F340" s="96"/>
      <c r="G340" s="96"/>
      <c r="H340" s="96"/>
      <c r="I340" s="96"/>
    </row>
    <row r="341" spans="2:9" s="103" customFormat="1" ht="15">
      <c r="B341" s="297"/>
      <c r="C341" s="297"/>
      <c r="D341" s="210"/>
      <c r="E341" s="205"/>
      <c r="F341" s="96"/>
      <c r="G341" s="96"/>
      <c r="H341" s="96"/>
      <c r="I341" s="96"/>
    </row>
    <row r="342" spans="2:9" s="103" customFormat="1" ht="15">
      <c r="B342" s="297"/>
      <c r="C342" s="297"/>
      <c r="D342" s="210"/>
      <c r="E342" s="205"/>
      <c r="F342" s="96"/>
      <c r="G342" s="96"/>
      <c r="H342" s="96"/>
      <c r="I342" s="96"/>
    </row>
    <row r="343" spans="2:9" s="103" customFormat="1" ht="15">
      <c r="B343" s="297"/>
      <c r="C343" s="297"/>
      <c r="D343" s="210"/>
      <c r="E343" s="205"/>
      <c r="F343" s="96"/>
      <c r="G343" s="96"/>
      <c r="H343" s="96"/>
      <c r="I343" s="96"/>
    </row>
    <row r="344" spans="2:9" s="103" customFormat="1" ht="15">
      <c r="B344" s="297"/>
      <c r="C344" s="297"/>
      <c r="D344" s="210"/>
      <c r="E344" s="205"/>
      <c r="F344" s="96"/>
      <c r="G344" s="96"/>
      <c r="H344" s="96"/>
      <c r="I344" s="96"/>
    </row>
    <row r="345" spans="2:9" s="103" customFormat="1" ht="15">
      <c r="B345" s="297"/>
      <c r="C345" s="297"/>
      <c r="D345" s="210"/>
      <c r="E345" s="205"/>
      <c r="F345" s="96"/>
      <c r="G345" s="96"/>
      <c r="H345" s="96"/>
      <c r="I345" s="96"/>
    </row>
    <row r="346" spans="2:9" s="103" customFormat="1" ht="15">
      <c r="B346" s="297"/>
      <c r="C346" s="297"/>
      <c r="D346" s="210"/>
      <c r="E346" s="205"/>
      <c r="F346" s="96"/>
      <c r="G346" s="96"/>
      <c r="H346" s="96"/>
      <c r="I346" s="96"/>
    </row>
    <row r="347" spans="2:9" s="103" customFormat="1" ht="15">
      <c r="B347" s="297"/>
      <c r="C347" s="297"/>
      <c r="D347" s="210"/>
      <c r="E347" s="205"/>
      <c r="F347" s="96"/>
      <c r="G347" s="96"/>
      <c r="H347" s="96"/>
      <c r="I347" s="96"/>
    </row>
    <row r="348" spans="2:9" s="103" customFormat="1" ht="15">
      <c r="B348" s="297"/>
      <c r="C348" s="297"/>
      <c r="D348" s="210"/>
      <c r="E348" s="205"/>
      <c r="F348" s="96"/>
      <c r="G348" s="96"/>
      <c r="H348" s="96"/>
      <c r="I348" s="96"/>
    </row>
    <row r="349" spans="2:9" s="103" customFormat="1" ht="15">
      <c r="B349" s="297"/>
      <c r="C349" s="297"/>
      <c r="D349" s="210"/>
      <c r="E349" s="205"/>
      <c r="F349" s="96"/>
      <c r="G349" s="96"/>
      <c r="H349" s="96"/>
      <c r="I349" s="96"/>
    </row>
    <row r="350" spans="2:9" s="103" customFormat="1" ht="15">
      <c r="B350" s="297"/>
      <c r="C350" s="297"/>
      <c r="D350" s="210"/>
      <c r="E350" s="205"/>
      <c r="F350" s="96"/>
      <c r="G350" s="96"/>
      <c r="H350" s="96"/>
      <c r="I350" s="96"/>
    </row>
    <row r="351" spans="2:9" s="103" customFormat="1" ht="15">
      <c r="B351" s="297"/>
      <c r="C351" s="297"/>
      <c r="D351" s="210"/>
      <c r="E351" s="205"/>
      <c r="F351" s="96"/>
      <c r="G351" s="96"/>
      <c r="H351" s="96"/>
      <c r="I351" s="96"/>
    </row>
    <row r="352" spans="2:9" s="103" customFormat="1" ht="15">
      <c r="B352" s="297"/>
      <c r="C352" s="297"/>
      <c r="D352" s="210"/>
      <c r="E352" s="205"/>
      <c r="F352" s="96"/>
      <c r="G352" s="96"/>
      <c r="H352" s="96"/>
      <c r="I352" s="96"/>
    </row>
    <row r="353" spans="2:9" s="103" customFormat="1" ht="15">
      <c r="B353" s="297"/>
      <c r="C353" s="297"/>
      <c r="D353" s="210"/>
      <c r="E353" s="205"/>
      <c r="F353" s="96"/>
      <c r="G353" s="96"/>
      <c r="H353" s="96"/>
      <c r="I353" s="96"/>
    </row>
    <row r="354" spans="2:9" s="103" customFormat="1" ht="15">
      <c r="B354" s="297"/>
      <c r="C354" s="297"/>
      <c r="D354" s="210"/>
      <c r="E354" s="205"/>
      <c r="F354" s="96"/>
      <c r="G354" s="96"/>
      <c r="H354" s="96"/>
      <c r="I354" s="96"/>
    </row>
    <row r="355" spans="2:9" s="103" customFormat="1" ht="15">
      <c r="B355" s="297"/>
      <c r="C355" s="297"/>
      <c r="D355" s="210"/>
      <c r="E355" s="205"/>
      <c r="F355" s="96"/>
      <c r="G355" s="96"/>
      <c r="H355" s="96"/>
      <c r="I355" s="96"/>
    </row>
    <row r="356" spans="2:9" s="103" customFormat="1" ht="15">
      <c r="B356" s="297"/>
      <c r="C356" s="297"/>
      <c r="D356" s="210"/>
      <c r="E356" s="205"/>
      <c r="F356" s="96"/>
      <c r="G356" s="96"/>
      <c r="H356" s="96"/>
      <c r="I356" s="96"/>
    </row>
    <row r="357" spans="2:9" s="103" customFormat="1" ht="15">
      <c r="B357" s="297"/>
      <c r="C357" s="297"/>
      <c r="D357" s="210"/>
      <c r="E357" s="205"/>
      <c r="F357" s="96"/>
      <c r="G357" s="96"/>
      <c r="H357" s="96"/>
      <c r="I357" s="96"/>
    </row>
    <row r="358" spans="2:9" s="103" customFormat="1" ht="15">
      <c r="B358" s="297"/>
      <c r="C358" s="297"/>
      <c r="D358" s="210"/>
      <c r="E358" s="205"/>
      <c r="F358" s="96"/>
      <c r="G358" s="96"/>
      <c r="H358" s="96"/>
      <c r="I358" s="96"/>
    </row>
    <row r="359" spans="2:9" s="103" customFormat="1" ht="15">
      <c r="B359" s="297"/>
      <c r="C359" s="297"/>
      <c r="D359" s="210"/>
      <c r="E359" s="205"/>
      <c r="F359" s="96"/>
      <c r="G359" s="96"/>
      <c r="H359" s="96"/>
      <c r="I359" s="96"/>
    </row>
    <row r="360" spans="2:9" s="103" customFormat="1" ht="15">
      <c r="B360" s="297"/>
      <c r="C360" s="297"/>
      <c r="D360" s="210"/>
      <c r="E360" s="205"/>
      <c r="F360" s="96"/>
      <c r="G360" s="96"/>
      <c r="H360" s="96"/>
      <c r="I360" s="96"/>
    </row>
    <row r="361" spans="2:9" s="103" customFormat="1" ht="15">
      <c r="B361" s="297"/>
      <c r="C361" s="297"/>
      <c r="D361" s="210"/>
      <c r="E361" s="205"/>
      <c r="F361" s="96"/>
      <c r="G361" s="96"/>
      <c r="H361" s="96"/>
      <c r="I361" s="96"/>
    </row>
    <row r="362" spans="2:9" s="103" customFormat="1" ht="15">
      <c r="B362" s="297"/>
      <c r="C362" s="297"/>
      <c r="D362" s="210"/>
      <c r="E362" s="205"/>
      <c r="F362" s="96"/>
      <c r="G362" s="96"/>
      <c r="H362" s="96"/>
      <c r="I362" s="96"/>
    </row>
    <row r="363" spans="2:9" s="103" customFormat="1" ht="15">
      <c r="B363" s="297"/>
      <c r="C363" s="297"/>
      <c r="D363" s="210"/>
      <c r="E363" s="205"/>
      <c r="F363" s="96"/>
      <c r="G363" s="96"/>
      <c r="H363" s="96"/>
      <c r="I363" s="96"/>
    </row>
    <row r="364" spans="2:9" s="103" customFormat="1" ht="15">
      <c r="B364" s="297"/>
      <c r="C364" s="297"/>
      <c r="D364" s="210"/>
      <c r="E364" s="205"/>
      <c r="F364" s="96"/>
      <c r="G364" s="96"/>
      <c r="H364" s="96"/>
      <c r="I364" s="96"/>
    </row>
    <row r="365" spans="2:9" s="103" customFormat="1" ht="15">
      <c r="B365" s="297"/>
      <c r="C365" s="297"/>
      <c r="D365" s="210"/>
      <c r="E365" s="205"/>
      <c r="F365" s="96"/>
      <c r="G365" s="96"/>
      <c r="H365" s="96"/>
      <c r="I365" s="96"/>
    </row>
    <row r="366" spans="2:9" s="103" customFormat="1" ht="15">
      <c r="B366" s="297"/>
      <c r="C366" s="297"/>
      <c r="D366" s="210"/>
      <c r="E366" s="205"/>
      <c r="F366" s="96"/>
      <c r="G366" s="96"/>
      <c r="H366" s="96"/>
      <c r="I366" s="96"/>
    </row>
    <row r="367" spans="2:9" s="103" customFormat="1" ht="15">
      <c r="B367" s="297"/>
      <c r="C367" s="297"/>
      <c r="D367" s="210"/>
      <c r="E367" s="205"/>
      <c r="F367" s="96"/>
      <c r="G367" s="96"/>
      <c r="H367" s="96"/>
      <c r="I367" s="96"/>
    </row>
    <row r="368" spans="2:9" s="103" customFormat="1" ht="15">
      <c r="B368" s="297"/>
      <c r="C368" s="297"/>
      <c r="D368" s="210"/>
      <c r="E368" s="205"/>
      <c r="F368" s="96"/>
      <c r="G368" s="96"/>
      <c r="H368" s="96"/>
      <c r="I368" s="96"/>
    </row>
    <row r="369" spans="2:9" s="103" customFormat="1" ht="15">
      <c r="B369" s="297"/>
      <c r="C369" s="297"/>
      <c r="D369" s="210"/>
      <c r="E369" s="205"/>
      <c r="F369" s="96"/>
      <c r="G369" s="96"/>
      <c r="H369" s="96"/>
      <c r="I369" s="96"/>
    </row>
    <row r="370" spans="2:9" s="103" customFormat="1" ht="15">
      <c r="B370" s="297"/>
      <c r="C370" s="297"/>
      <c r="D370" s="210"/>
      <c r="E370" s="205"/>
      <c r="F370" s="96"/>
      <c r="G370" s="96"/>
      <c r="H370" s="96"/>
      <c r="I370" s="96"/>
    </row>
    <row r="371" spans="2:9" s="103" customFormat="1" ht="15">
      <c r="B371" s="297"/>
      <c r="C371" s="297"/>
      <c r="D371" s="210"/>
      <c r="E371" s="205"/>
      <c r="F371" s="96"/>
      <c r="G371" s="96"/>
      <c r="H371" s="96"/>
      <c r="I371" s="96"/>
    </row>
    <row r="372" spans="2:9" s="103" customFormat="1" ht="15">
      <c r="B372" s="297"/>
      <c r="C372" s="297"/>
      <c r="D372" s="210"/>
      <c r="E372" s="205"/>
      <c r="F372" s="96"/>
      <c r="G372" s="96"/>
      <c r="H372" s="96"/>
      <c r="I372" s="96"/>
    </row>
    <row r="373" spans="2:9" s="103" customFormat="1" ht="15">
      <c r="B373" s="297"/>
      <c r="C373" s="297"/>
      <c r="D373" s="210"/>
      <c r="E373" s="205"/>
      <c r="F373" s="96"/>
      <c r="G373" s="96"/>
      <c r="H373" s="96"/>
      <c r="I373" s="96"/>
    </row>
    <row r="374" spans="2:9" s="103" customFormat="1" ht="15">
      <c r="B374" s="297"/>
      <c r="C374" s="297"/>
      <c r="D374" s="210"/>
      <c r="E374" s="205"/>
      <c r="F374" s="96"/>
      <c r="G374" s="96"/>
      <c r="H374" s="96"/>
      <c r="I374" s="96"/>
    </row>
    <row r="375" spans="2:9" s="103" customFormat="1" ht="15">
      <c r="B375" s="297"/>
      <c r="C375" s="297"/>
      <c r="D375" s="210"/>
      <c r="E375" s="205"/>
      <c r="F375" s="96"/>
      <c r="G375" s="96"/>
      <c r="H375" s="96"/>
      <c r="I375" s="96"/>
    </row>
    <row r="376" spans="2:9" s="103" customFormat="1" ht="15">
      <c r="B376" s="297"/>
      <c r="C376" s="297"/>
      <c r="D376" s="210"/>
      <c r="E376" s="205"/>
      <c r="F376" s="96"/>
      <c r="G376" s="96"/>
      <c r="H376" s="96"/>
      <c r="I376" s="96"/>
    </row>
    <row r="377" spans="2:9" s="103" customFormat="1" ht="15">
      <c r="B377" s="297"/>
      <c r="C377" s="297"/>
      <c r="D377" s="210"/>
      <c r="E377" s="205"/>
      <c r="F377" s="96"/>
      <c r="G377" s="96"/>
      <c r="H377" s="96"/>
      <c r="I377" s="96"/>
    </row>
    <row r="378" spans="2:9" s="103" customFormat="1" ht="15">
      <c r="B378" s="297"/>
      <c r="C378" s="297"/>
      <c r="D378" s="210"/>
      <c r="E378" s="205"/>
      <c r="F378" s="96"/>
      <c r="G378" s="96"/>
      <c r="H378" s="96"/>
      <c r="I378" s="96"/>
    </row>
    <row r="379" spans="2:9" s="103" customFormat="1" ht="15">
      <c r="B379" s="297"/>
      <c r="C379" s="297"/>
      <c r="D379" s="210"/>
      <c r="E379" s="205"/>
      <c r="F379" s="96"/>
      <c r="G379" s="96"/>
      <c r="H379" s="96"/>
      <c r="I379" s="96"/>
    </row>
    <row r="380" spans="2:9" s="103" customFormat="1" ht="15">
      <c r="B380" s="297"/>
      <c r="C380" s="297"/>
      <c r="D380" s="210"/>
      <c r="E380" s="205"/>
      <c r="F380" s="96"/>
      <c r="G380" s="96"/>
      <c r="H380" s="96"/>
      <c r="I380" s="96"/>
    </row>
    <row r="381" spans="2:9" s="103" customFormat="1" ht="15">
      <c r="B381" s="297"/>
      <c r="C381" s="297"/>
      <c r="D381" s="210"/>
      <c r="E381" s="205"/>
      <c r="F381" s="96"/>
      <c r="G381" s="96"/>
      <c r="H381" s="96"/>
      <c r="I381" s="96"/>
    </row>
    <row r="382" spans="2:9" s="103" customFormat="1" ht="15">
      <c r="B382" s="297"/>
      <c r="C382" s="297"/>
      <c r="D382" s="210"/>
      <c r="E382" s="205"/>
      <c r="F382" s="96"/>
      <c r="G382" s="96"/>
      <c r="H382" s="96"/>
      <c r="I382" s="96"/>
    </row>
    <row r="383" spans="2:9" s="103" customFormat="1" ht="15">
      <c r="B383" s="297"/>
      <c r="C383" s="297"/>
      <c r="D383" s="210"/>
      <c r="E383" s="205"/>
      <c r="F383" s="96"/>
      <c r="G383" s="96"/>
      <c r="H383" s="96"/>
      <c r="I383" s="96"/>
    </row>
    <row r="384" spans="2:9" s="103" customFormat="1" ht="15">
      <c r="B384" s="297"/>
      <c r="C384" s="297"/>
      <c r="D384" s="210"/>
      <c r="E384" s="205"/>
      <c r="F384" s="96"/>
      <c r="G384" s="96"/>
      <c r="H384" s="96"/>
      <c r="I384" s="96"/>
    </row>
    <row r="385" spans="2:9" s="103" customFormat="1" ht="15">
      <c r="B385" s="297"/>
      <c r="C385" s="297"/>
      <c r="D385" s="210"/>
      <c r="E385" s="205"/>
      <c r="F385" s="96"/>
      <c r="G385" s="96"/>
      <c r="H385" s="96"/>
      <c r="I385" s="96"/>
    </row>
    <row r="386" spans="2:9" s="103" customFormat="1" ht="15">
      <c r="B386" s="297"/>
      <c r="C386" s="297"/>
      <c r="D386" s="210"/>
      <c r="E386" s="205"/>
      <c r="F386" s="96"/>
      <c r="G386" s="96"/>
      <c r="H386" s="96"/>
      <c r="I386" s="96"/>
    </row>
    <row r="387" spans="2:9" s="103" customFormat="1" ht="15">
      <c r="B387" s="297"/>
      <c r="C387" s="297"/>
      <c r="D387" s="210"/>
      <c r="E387" s="205"/>
      <c r="F387" s="96"/>
      <c r="G387" s="96"/>
      <c r="H387" s="96"/>
      <c r="I387" s="96"/>
    </row>
    <row r="388" spans="2:9" s="103" customFormat="1" ht="15">
      <c r="B388" s="297"/>
      <c r="C388" s="297"/>
      <c r="D388" s="210"/>
      <c r="E388" s="205"/>
      <c r="F388" s="96"/>
      <c r="G388" s="96"/>
      <c r="H388" s="96"/>
      <c r="I388" s="96"/>
    </row>
    <row r="389" spans="2:9" s="103" customFormat="1" ht="15">
      <c r="B389" s="297"/>
      <c r="C389" s="297"/>
      <c r="D389" s="210"/>
      <c r="E389" s="205"/>
      <c r="F389" s="96"/>
      <c r="G389" s="96"/>
      <c r="H389" s="96"/>
      <c r="I389" s="96"/>
    </row>
    <row r="390" spans="2:9" s="103" customFormat="1" ht="15">
      <c r="B390" s="297"/>
      <c r="C390" s="297"/>
      <c r="D390" s="210"/>
      <c r="E390" s="205"/>
      <c r="F390" s="96"/>
      <c r="G390" s="96"/>
      <c r="H390" s="96"/>
      <c r="I390" s="96"/>
    </row>
    <row r="391" spans="2:9" s="103" customFormat="1" ht="15">
      <c r="B391" s="297"/>
      <c r="C391" s="297"/>
      <c r="D391" s="210"/>
      <c r="E391" s="205"/>
      <c r="F391" s="96"/>
      <c r="G391" s="96"/>
      <c r="H391" s="96"/>
      <c r="I391" s="96"/>
    </row>
    <row r="392" spans="2:9" s="103" customFormat="1" ht="15">
      <c r="B392" s="297"/>
      <c r="C392" s="297"/>
      <c r="D392" s="210"/>
      <c r="E392" s="205"/>
      <c r="F392" s="96"/>
      <c r="G392" s="96"/>
      <c r="H392" s="96"/>
      <c r="I392" s="96"/>
    </row>
    <row r="393" spans="2:9" s="103" customFormat="1" ht="15">
      <c r="B393" s="297"/>
      <c r="C393" s="297"/>
      <c r="D393" s="210"/>
      <c r="E393" s="205"/>
      <c r="F393" s="96"/>
      <c r="G393" s="96"/>
      <c r="H393" s="96"/>
      <c r="I393" s="96"/>
    </row>
    <row r="394" spans="2:9" s="103" customFormat="1" ht="15">
      <c r="B394" s="297"/>
      <c r="C394" s="297"/>
      <c r="D394" s="210"/>
      <c r="E394" s="205"/>
      <c r="F394" s="96"/>
      <c r="G394" s="96"/>
      <c r="H394" s="96"/>
      <c r="I394" s="96"/>
    </row>
    <row r="395" spans="2:9" s="103" customFormat="1" ht="15">
      <c r="B395" s="297"/>
      <c r="C395" s="297"/>
      <c r="D395" s="210"/>
      <c r="E395" s="205"/>
      <c r="F395" s="96"/>
      <c r="G395" s="96"/>
      <c r="H395" s="96"/>
      <c r="I395" s="96"/>
    </row>
    <row r="396" spans="2:9" s="103" customFormat="1" ht="15">
      <c r="B396" s="297"/>
      <c r="C396" s="297"/>
      <c r="D396" s="210"/>
      <c r="E396" s="205"/>
      <c r="F396" s="96"/>
      <c r="G396" s="96"/>
      <c r="H396" s="96"/>
      <c r="I396" s="96"/>
    </row>
    <row r="397" spans="2:9" s="103" customFormat="1" ht="15">
      <c r="B397" s="297"/>
      <c r="C397" s="297"/>
      <c r="D397" s="210"/>
      <c r="E397" s="205"/>
      <c r="F397" s="96"/>
      <c r="G397" s="96"/>
      <c r="H397" s="96"/>
      <c r="I397" s="96"/>
    </row>
    <row r="398" spans="2:9" s="103" customFormat="1" ht="15">
      <c r="B398" s="297"/>
      <c r="C398" s="297"/>
      <c r="D398" s="210"/>
      <c r="E398" s="205"/>
      <c r="F398" s="96"/>
      <c r="G398" s="96"/>
      <c r="H398" s="96"/>
      <c r="I398" s="96"/>
    </row>
    <row r="399" spans="2:9" s="103" customFormat="1" ht="15">
      <c r="B399" s="297"/>
      <c r="C399" s="297"/>
      <c r="D399" s="210"/>
      <c r="E399" s="205"/>
      <c r="F399" s="96"/>
      <c r="G399" s="96"/>
      <c r="H399" s="96"/>
      <c r="I399" s="96"/>
    </row>
    <row r="400" spans="2:9" s="103" customFormat="1" ht="15">
      <c r="B400" s="297"/>
      <c r="C400" s="297"/>
      <c r="D400" s="210"/>
      <c r="E400" s="205"/>
      <c r="F400" s="96"/>
      <c r="G400" s="96"/>
      <c r="H400" s="96"/>
      <c r="I400" s="96"/>
    </row>
    <row r="401" spans="2:9" s="103" customFormat="1" ht="15">
      <c r="B401" s="297"/>
      <c r="C401" s="297"/>
      <c r="D401" s="210"/>
      <c r="E401" s="205"/>
      <c r="F401" s="96"/>
      <c r="G401" s="96"/>
      <c r="H401" s="96"/>
      <c r="I401" s="96"/>
    </row>
    <row r="402" spans="2:9" s="103" customFormat="1" ht="15">
      <c r="B402" s="297"/>
      <c r="C402" s="297"/>
      <c r="D402" s="210"/>
      <c r="E402" s="205"/>
      <c r="F402" s="96"/>
      <c r="G402" s="96"/>
      <c r="H402" s="96"/>
      <c r="I402" s="96"/>
    </row>
    <row r="403" spans="2:9" s="103" customFormat="1" ht="15">
      <c r="B403" s="297"/>
      <c r="C403" s="297"/>
      <c r="D403" s="210"/>
      <c r="E403" s="205"/>
      <c r="F403" s="96"/>
      <c r="G403" s="96"/>
      <c r="H403" s="96"/>
      <c r="I403" s="96"/>
    </row>
    <row r="404" spans="2:9" s="103" customFormat="1" ht="15">
      <c r="B404" s="297"/>
      <c r="C404" s="297"/>
      <c r="D404" s="210"/>
      <c r="E404" s="205"/>
      <c r="F404" s="96"/>
      <c r="G404" s="96"/>
      <c r="H404" s="96"/>
      <c r="I404" s="96"/>
    </row>
    <row r="405" spans="2:9" s="103" customFormat="1" ht="15">
      <c r="B405" s="297"/>
      <c r="C405" s="297"/>
      <c r="D405" s="210"/>
      <c r="E405" s="205"/>
      <c r="F405" s="96"/>
      <c r="G405" s="96"/>
      <c r="H405" s="96"/>
      <c r="I405" s="96"/>
    </row>
    <row r="406" spans="2:9" s="103" customFormat="1" ht="15">
      <c r="B406" s="297"/>
      <c r="C406" s="297"/>
      <c r="D406" s="210"/>
      <c r="E406" s="205"/>
      <c r="F406" s="96"/>
      <c r="G406" s="96"/>
      <c r="H406" s="96"/>
      <c r="I406" s="96"/>
    </row>
    <row r="407" spans="2:9" s="103" customFormat="1" ht="15">
      <c r="B407" s="297"/>
      <c r="C407" s="297"/>
      <c r="D407" s="210"/>
      <c r="E407" s="205"/>
      <c r="F407" s="96"/>
      <c r="G407" s="96"/>
      <c r="H407" s="96"/>
      <c r="I407" s="96"/>
    </row>
    <row r="408" spans="2:9" s="103" customFormat="1" ht="15">
      <c r="B408" s="297"/>
      <c r="C408" s="297"/>
      <c r="D408" s="210"/>
      <c r="E408" s="205"/>
      <c r="F408" s="96"/>
      <c r="G408" s="96"/>
      <c r="H408" s="96"/>
      <c r="I408" s="96"/>
    </row>
    <row r="409" spans="2:9" s="103" customFormat="1" ht="15">
      <c r="B409" s="297"/>
      <c r="C409" s="297"/>
      <c r="D409" s="210"/>
      <c r="E409" s="205"/>
      <c r="F409" s="96"/>
      <c r="G409" s="96"/>
      <c r="H409" s="96"/>
      <c r="I409" s="96"/>
    </row>
    <row r="410" spans="2:9" s="103" customFormat="1" ht="15">
      <c r="B410" s="297"/>
      <c r="C410" s="297"/>
      <c r="D410" s="210"/>
      <c r="E410" s="205"/>
      <c r="F410" s="96"/>
      <c r="G410" s="96"/>
      <c r="H410" s="96"/>
      <c r="I410" s="96"/>
    </row>
    <row r="411" spans="2:9" s="103" customFormat="1" ht="15">
      <c r="B411" s="297"/>
      <c r="C411" s="297"/>
      <c r="D411" s="210"/>
      <c r="E411" s="205"/>
      <c r="F411" s="96"/>
      <c r="G411" s="96"/>
      <c r="H411" s="96"/>
      <c r="I411" s="96"/>
    </row>
    <row r="412" spans="2:9" s="103" customFormat="1" ht="15">
      <c r="B412" s="297"/>
      <c r="C412" s="297"/>
      <c r="D412" s="210"/>
      <c r="E412" s="205"/>
      <c r="F412" s="96"/>
      <c r="G412" s="96"/>
      <c r="H412" s="96"/>
      <c r="I412" s="96"/>
    </row>
    <row r="413" spans="2:9" s="103" customFormat="1" ht="15">
      <c r="B413" s="297"/>
      <c r="C413" s="297"/>
      <c r="D413" s="210"/>
      <c r="E413" s="205"/>
      <c r="F413" s="96"/>
      <c r="G413" s="96"/>
      <c r="H413" s="96"/>
      <c r="I413" s="96"/>
    </row>
    <row r="414" spans="2:9" s="103" customFormat="1" ht="15">
      <c r="B414" s="297"/>
      <c r="C414" s="297"/>
      <c r="D414" s="210"/>
      <c r="E414" s="205"/>
      <c r="F414" s="96"/>
      <c r="G414" s="96"/>
      <c r="H414" s="96"/>
      <c r="I414" s="96"/>
    </row>
    <row r="415" spans="2:9" s="103" customFormat="1" ht="15">
      <c r="B415" s="297"/>
      <c r="C415" s="297"/>
      <c r="D415" s="210"/>
      <c r="E415" s="205"/>
      <c r="F415" s="96"/>
      <c r="G415" s="96"/>
      <c r="H415" s="96"/>
      <c r="I415" s="96"/>
    </row>
    <row r="416" spans="2:9" s="103" customFormat="1" ht="15">
      <c r="B416" s="297"/>
      <c r="C416" s="297"/>
      <c r="D416" s="210"/>
      <c r="E416" s="205"/>
      <c r="F416" s="96"/>
      <c r="G416" s="96"/>
      <c r="H416" s="96"/>
      <c r="I416" s="96"/>
    </row>
    <row r="417" spans="2:9" s="103" customFormat="1" ht="15">
      <c r="B417" s="297"/>
      <c r="C417" s="297"/>
      <c r="D417" s="210"/>
      <c r="E417" s="205"/>
      <c r="F417" s="96"/>
      <c r="G417" s="96"/>
      <c r="H417" s="96"/>
      <c r="I417" s="96"/>
    </row>
    <row r="418" spans="2:9" s="103" customFormat="1" ht="15">
      <c r="B418" s="297"/>
      <c r="C418" s="297"/>
      <c r="D418" s="210"/>
      <c r="E418" s="205"/>
      <c r="F418" s="96"/>
      <c r="G418" s="96"/>
      <c r="H418" s="96"/>
      <c r="I418" s="96"/>
    </row>
    <row r="419" spans="2:9" s="103" customFormat="1" ht="15">
      <c r="B419" s="297"/>
      <c r="C419" s="297"/>
      <c r="D419" s="210"/>
      <c r="E419" s="205"/>
      <c r="F419" s="96"/>
      <c r="G419" s="96"/>
      <c r="H419" s="96"/>
      <c r="I419" s="96"/>
    </row>
    <row r="420" spans="2:9" s="103" customFormat="1" ht="15">
      <c r="B420" s="297"/>
      <c r="C420" s="297"/>
      <c r="D420" s="210"/>
      <c r="E420" s="205"/>
      <c r="F420" s="96"/>
      <c r="G420" s="96"/>
      <c r="H420" s="96"/>
      <c r="I420" s="96"/>
    </row>
    <row r="421" spans="2:9" s="103" customFormat="1" ht="15">
      <c r="B421" s="297"/>
      <c r="C421" s="297"/>
      <c r="D421" s="210"/>
      <c r="E421" s="205"/>
      <c r="F421" s="96"/>
      <c r="G421" s="96"/>
      <c r="H421" s="96"/>
      <c r="I421" s="96"/>
    </row>
    <row r="422" spans="2:9" s="103" customFormat="1" ht="15">
      <c r="B422" s="297"/>
      <c r="C422" s="297"/>
      <c r="D422" s="210"/>
      <c r="E422" s="205"/>
      <c r="F422" s="96"/>
      <c r="G422" s="96"/>
      <c r="H422" s="96"/>
      <c r="I422" s="96"/>
    </row>
    <row r="423" spans="2:9" s="103" customFormat="1" ht="15">
      <c r="B423" s="297"/>
      <c r="C423" s="297"/>
      <c r="D423" s="210"/>
      <c r="E423" s="205"/>
      <c r="F423" s="96"/>
      <c r="G423" s="96"/>
      <c r="H423" s="96"/>
      <c r="I423" s="96"/>
    </row>
    <row r="424" spans="2:9" s="103" customFormat="1" ht="15">
      <c r="B424" s="297"/>
      <c r="C424" s="297"/>
      <c r="D424" s="210"/>
      <c r="E424" s="205"/>
      <c r="F424" s="96"/>
      <c r="G424" s="96"/>
      <c r="H424" s="96"/>
      <c r="I424" s="96"/>
    </row>
    <row r="425" spans="2:9" s="103" customFormat="1" ht="15">
      <c r="B425" s="297"/>
      <c r="C425" s="297"/>
      <c r="D425" s="210"/>
      <c r="E425" s="205"/>
      <c r="F425" s="96"/>
      <c r="G425" s="96"/>
      <c r="H425" s="96"/>
      <c r="I425" s="96"/>
    </row>
    <row r="426" spans="2:9" s="103" customFormat="1" ht="15">
      <c r="B426" s="297"/>
      <c r="C426" s="297"/>
      <c r="D426" s="210"/>
      <c r="E426" s="205"/>
      <c r="F426" s="96"/>
      <c r="G426" s="96"/>
      <c r="H426" s="96"/>
      <c r="I426" s="96"/>
    </row>
    <row r="427" spans="2:9" s="103" customFormat="1" ht="15">
      <c r="B427" s="297"/>
      <c r="C427" s="297"/>
      <c r="D427" s="210"/>
      <c r="E427" s="205"/>
      <c r="F427" s="96"/>
      <c r="G427" s="96"/>
      <c r="H427" s="96"/>
      <c r="I427" s="96"/>
    </row>
    <row r="428" spans="2:9" s="103" customFormat="1" ht="15">
      <c r="B428" s="297"/>
      <c r="C428" s="297"/>
      <c r="D428" s="210"/>
      <c r="E428" s="205"/>
      <c r="F428" s="96"/>
      <c r="G428" s="96"/>
      <c r="H428" s="96"/>
      <c r="I428" s="96"/>
    </row>
    <row r="429" spans="2:9" s="103" customFormat="1" ht="15">
      <c r="B429" s="297"/>
      <c r="C429" s="297"/>
      <c r="D429" s="210"/>
      <c r="E429" s="205"/>
      <c r="F429" s="96"/>
      <c r="G429" s="96"/>
      <c r="H429" s="96"/>
      <c r="I429" s="96"/>
    </row>
    <row r="430" spans="2:9" s="103" customFormat="1" ht="15">
      <c r="B430" s="297"/>
      <c r="C430" s="297"/>
      <c r="D430" s="210"/>
      <c r="E430" s="205"/>
      <c r="F430" s="96"/>
      <c r="G430" s="96"/>
      <c r="H430" s="96"/>
      <c r="I430" s="96"/>
    </row>
    <row r="431" spans="2:9" s="103" customFormat="1" ht="15">
      <c r="B431" s="297"/>
      <c r="C431" s="297"/>
      <c r="D431" s="210"/>
      <c r="E431" s="205"/>
      <c r="F431" s="96"/>
      <c r="G431" s="96"/>
      <c r="H431" s="96"/>
      <c r="I431" s="96"/>
    </row>
    <row r="432" spans="2:9" s="103" customFormat="1" ht="15">
      <c r="B432" s="297"/>
      <c r="C432" s="297"/>
      <c r="D432" s="210"/>
      <c r="E432" s="205"/>
      <c r="F432" s="96"/>
      <c r="G432" s="96"/>
      <c r="H432" s="96"/>
      <c r="I432" s="96"/>
    </row>
    <row r="433" spans="2:9" s="103" customFormat="1" ht="15">
      <c r="B433" s="297"/>
      <c r="C433" s="297"/>
      <c r="D433" s="210"/>
      <c r="E433" s="205"/>
      <c r="F433" s="96"/>
      <c r="G433" s="96"/>
      <c r="H433" s="96"/>
      <c r="I433" s="96"/>
    </row>
    <row r="434" spans="2:9" s="103" customFormat="1" ht="15">
      <c r="B434" s="297"/>
      <c r="C434" s="297"/>
      <c r="D434" s="210"/>
      <c r="E434" s="205"/>
      <c r="F434" s="96"/>
      <c r="G434" s="96"/>
      <c r="H434" s="96"/>
      <c r="I434" s="96"/>
    </row>
    <row r="435" spans="2:9" s="103" customFormat="1" ht="15">
      <c r="B435" s="297"/>
      <c r="C435" s="297"/>
      <c r="D435" s="210"/>
      <c r="E435" s="205"/>
      <c r="F435" s="96"/>
      <c r="G435" s="96"/>
      <c r="H435" s="96"/>
      <c r="I435" s="96"/>
    </row>
    <row r="436" spans="2:9" s="103" customFormat="1" ht="15">
      <c r="B436" s="297"/>
      <c r="C436" s="297"/>
      <c r="D436" s="210"/>
      <c r="E436" s="205"/>
      <c r="F436" s="96"/>
      <c r="G436" s="96"/>
      <c r="H436" s="96"/>
      <c r="I436" s="96"/>
    </row>
    <row r="437" spans="2:9" s="103" customFormat="1" ht="15">
      <c r="B437" s="297"/>
      <c r="C437" s="297"/>
      <c r="D437" s="210"/>
      <c r="E437" s="205"/>
      <c r="F437" s="96"/>
      <c r="G437" s="96"/>
      <c r="H437" s="96"/>
      <c r="I437" s="96"/>
    </row>
    <row r="438" spans="2:9" s="103" customFormat="1" ht="15">
      <c r="B438" s="297"/>
      <c r="C438" s="297"/>
      <c r="D438" s="210"/>
      <c r="E438" s="205"/>
      <c r="F438" s="96"/>
      <c r="G438" s="96"/>
      <c r="H438" s="96"/>
      <c r="I438" s="96"/>
    </row>
    <row r="439" spans="2:9" s="103" customFormat="1" ht="15">
      <c r="B439" s="297"/>
      <c r="C439" s="297"/>
      <c r="D439" s="210"/>
      <c r="E439" s="205"/>
      <c r="F439" s="96"/>
      <c r="G439" s="96"/>
      <c r="H439" s="96"/>
      <c r="I439" s="96"/>
    </row>
    <row r="440" spans="2:9" s="103" customFormat="1" ht="15">
      <c r="B440" s="297"/>
      <c r="C440" s="297"/>
      <c r="D440" s="210"/>
      <c r="E440" s="205"/>
      <c r="F440" s="96"/>
      <c r="G440" s="96"/>
      <c r="H440" s="96"/>
      <c r="I440" s="96"/>
    </row>
    <row r="441" spans="2:9" s="103" customFormat="1" ht="15">
      <c r="B441" s="297"/>
      <c r="C441" s="297"/>
      <c r="D441" s="210"/>
      <c r="E441" s="205"/>
      <c r="F441" s="96"/>
      <c r="G441" s="96"/>
      <c r="H441" s="96"/>
      <c r="I441" s="96"/>
    </row>
    <row r="442" spans="2:9" s="103" customFormat="1" ht="15">
      <c r="B442" s="297"/>
      <c r="C442" s="297"/>
      <c r="D442" s="210"/>
      <c r="E442" s="205"/>
      <c r="F442" s="96"/>
      <c r="G442" s="96"/>
      <c r="H442" s="96"/>
      <c r="I442" s="96"/>
    </row>
    <row r="443" spans="2:9" s="103" customFormat="1" ht="15">
      <c r="B443" s="297"/>
      <c r="C443" s="297"/>
      <c r="D443" s="210"/>
      <c r="E443" s="205"/>
      <c r="F443" s="96"/>
      <c r="G443" s="96"/>
      <c r="H443" s="96"/>
      <c r="I443" s="96"/>
    </row>
    <row r="444" spans="2:9" s="103" customFormat="1" ht="15">
      <c r="B444" s="297"/>
      <c r="C444" s="297"/>
      <c r="D444" s="210"/>
      <c r="E444" s="205"/>
      <c r="F444" s="96"/>
      <c r="G444" s="96"/>
      <c r="H444" s="96"/>
      <c r="I444" s="96"/>
    </row>
    <row r="445" spans="2:9" s="103" customFormat="1" ht="15">
      <c r="B445" s="297"/>
      <c r="C445" s="297"/>
      <c r="D445" s="210"/>
      <c r="E445" s="205"/>
      <c r="F445" s="96"/>
      <c r="G445" s="96"/>
      <c r="H445" s="96"/>
      <c r="I445" s="96"/>
    </row>
    <row r="446" spans="2:9" s="103" customFormat="1" ht="15">
      <c r="B446" s="297"/>
      <c r="C446" s="297"/>
      <c r="D446" s="210"/>
      <c r="E446" s="205"/>
      <c r="F446" s="96"/>
      <c r="G446" s="96"/>
      <c r="H446" s="96"/>
      <c r="I446" s="96"/>
    </row>
    <row r="447" spans="2:9" s="103" customFormat="1" ht="15">
      <c r="B447" s="297"/>
      <c r="C447" s="297"/>
      <c r="D447" s="210"/>
      <c r="E447" s="205"/>
      <c r="F447" s="96"/>
      <c r="G447" s="96"/>
      <c r="H447" s="96"/>
      <c r="I447" s="96"/>
    </row>
    <row r="448" spans="2:9" s="103" customFormat="1" ht="15">
      <c r="B448" s="297"/>
      <c r="C448" s="297"/>
      <c r="D448" s="210"/>
      <c r="E448" s="205"/>
      <c r="F448" s="96"/>
      <c r="G448" s="96"/>
      <c r="H448" s="96"/>
      <c r="I448" s="96"/>
    </row>
    <row r="449" spans="2:9" s="103" customFormat="1" ht="15">
      <c r="B449" s="297"/>
      <c r="C449" s="297"/>
      <c r="D449" s="210"/>
      <c r="E449" s="205"/>
      <c r="F449" s="96"/>
      <c r="G449" s="96"/>
      <c r="H449" s="96"/>
      <c r="I449" s="96"/>
    </row>
    <row r="450" spans="2:9" s="103" customFormat="1" ht="15">
      <c r="B450" s="297"/>
      <c r="C450" s="297"/>
      <c r="D450" s="210"/>
      <c r="E450" s="205"/>
      <c r="F450" s="96"/>
      <c r="G450" s="96"/>
      <c r="H450" s="96"/>
      <c r="I450" s="96"/>
    </row>
    <row r="451" spans="2:9" s="103" customFormat="1" ht="15">
      <c r="B451" s="297"/>
      <c r="C451" s="297"/>
      <c r="D451" s="210"/>
      <c r="E451" s="205"/>
      <c r="F451" s="96"/>
      <c r="G451" s="96"/>
      <c r="H451" s="96"/>
      <c r="I451" s="96"/>
    </row>
    <row r="452" spans="2:9" s="103" customFormat="1" ht="15">
      <c r="B452" s="297"/>
      <c r="C452" s="297"/>
      <c r="D452" s="210"/>
      <c r="E452" s="205"/>
      <c r="F452" s="96"/>
      <c r="G452" s="96"/>
      <c r="H452" s="96"/>
      <c r="I452" s="96"/>
    </row>
    <row r="453" spans="2:9" s="103" customFormat="1" ht="15">
      <c r="B453" s="297"/>
      <c r="C453" s="297"/>
      <c r="D453" s="210"/>
      <c r="E453" s="205"/>
      <c r="F453" s="96"/>
      <c r="G453" s="96"/>
      <c r="H453" s="96"/>
      <c r="I453" s="96"/>
    </row>
    <row r="454" spans="2:9" s="103" customFormat="1" ht="15">
      <c r="B454" s="297"/>
      <c r="C454" s="297"/>
      <c r="D454" s="210"/>
      <c r="E454" s="205"/>
      <c r="F454" s="96"/>
      <c r="G454" s="96"/>
      <c r="H454" s="96"/>
      <c r="I454" s="96"/>
    </row>
    <row r="455" spans="2:9" s="103" customFormat="1" ht="15">
      <c r="B455" s="297"/>
      <c r="C455" s="297"/>
      <c r="D455" s="210"/>
      <c r="E455" s="205"/>
      <c r="F455" s="96"/>
      <c r="G455" s="96"/>
      <c r="H455" s="96"/>
      <c r="I455" s="96"/>
    </row>
    <row r="456" spans="2:9" s="103" customFormat="1" ht="15">
      <c r="B456" s="297"/>
      <c r="C456" s="297"/>
      <c r="D456" s="210"/>
      <c r="E456" s="205"/>
      <c r="F456" s="96"/>
      <c r="G456" s="96"/>
      <c r="H456" s="96"/>
      <c r="I456" s="96"/>
    </row>
    <row r="457" spans="2:9" s="103" customFormat="1" ht="15">
      <c r="B457" s="297"/>
      <c r="C457" s="297"/>
      <c r="D457" s="210"/>
      <c r="E457" s="205"/>
      <c r="F457" s="96"/>
      <c r="G457" s="96"/>
      <c r="H457" s="96"/>
      <c r="I457" s="96"/>
    </row>
    <row r="458" spans="2:9" s="103" customFormat="1" ht="15">
      <c r="B458" s="297"/>
      <c r="C458" s="297"/>
      <c r="D458" s="210"/>
      <c r="E458" s="205"/>
      <c r="F458" s="96"/>
      <c r="G458" s="96"/>
      <c r="H458" s="96"/>
      <c r="I458" s="96"/>
    </row>
    <row r="459" spans="2:9" s="103" customFormat="1" ht="15">
      <c r="B459" s="297"/>
      <c r="C459" s="297"/>
      <c r="D459" s="210"/>
      <c r="E459" s="205"/>
      <c r="F459" s="96"/>
      <c r="G459" s="96"/>
      <c r="H459" s="96"/>
      <c r="I459" s="96"/>
    </row>
    <row r="460" spans="2:9" s="103" customFormat="1" ht="15">
      <c r="B460" s="297"/>
      <c r="C460" s="297"/>
      <c r="D460" s="210"/>
      <c r="E460" s="205"/>
      <c r="F460" s="96"/>
      <c r="G460" s="96"/>
      <c r="H460" s="96"/>
      <c r="I460" s="96"/>
    </row>
    <row r="461" spans="2:9" s="103" customFormat="1" ht="15">
      <c r="B461" s="297"/>
      <c r="C461" s="297"/>
      <c r="D461" s="210"/>
      <c r="E461" s="205"/>
      <c r="F461" s="96"/>
      <c r="G461" s="96"/>
      <c r="H461" s="96"/>
      <c r="I461" s="96"/>
    </row>
    <row r="462" spans="2:9" s="103" customFormat="1" ht="15">
      <c r="B462" s="297"/>
      <c r="C462" s="297"/>
      <c r="D462" s="210"/>
      <c r="E462" s="205"/>
      <c r="F462" s="96"/>
      <c r="G462" s="96"/>
      <c r="H462" s="96"/>
      <c r="I462" s="96"/>
    </row>
    <row r="463" spans="2:9" s="103" customFormat="1" ht="15">
      <c r="B463" s="297"/>
      <c r="C463" s="297"/>
      <c r="D463" s="210"/>
      <c r="E463" s="205"/>
      <c r="F463" s="96"/>
      <c r="G463" s="96"/>
      <c r="H463" s="96"/>
      <c r="I463" s="96"/>
    </row>
    <row r="464" spans="2:9" s="103" customFormat="1" ht="15">
      <c r="B464" s="297"/>
      <c r="C464" s="297"/>
      <c r="D464" s="210"/>
      <c r="E464" s="205"/>
      <c r="F464" s="96"/>
      <c r="G464" s="96"/>
      <c r="H464" s="96"/>
      <c r="I464" s="96"/>
    </row>
    <row r="465" spans="2:9" s="103" customFormat="1" ht="15">
      <c r="B465" s="297"/>
      <c r="C465" s="297"/>
      <c r="D465" s="210"/>
      <c r="E465" s="205"/>
      <c r="F465" s="96"/>
      <c r="G465" s="96"/>
      <c r="H465" s="96"/>
      <c r="I465" s="96"/>
    </row>
    <row r="466" spans="2:9" s="103" customFormat="1" ht="15">
      <c r="B466" s="297"/>
      <c r="C466" s="297"/>
      <c r="D466" s="210"/>
      <c r="E466" s="205"/>
      <c r="F466" s="96"/>
      <c r="G466" s="96"/>
      <c r="H466" s="96"/>
      <c r="I466" s="96"/>
    </row>
    <row r="467" spans="2:9" s="103" customFormat="1" ht="15">
      <c r="B467" s="297"/>
      <c r="C467" s="297"/>
      <c r="D467" s="210"/>
      <c r="E467" s="205"/>
      <c r="F467" s="96"/>
      <c r="G467" s="96"/>
      <c r="H467" s="96"/>
      <c r="I467" s="96"/>
    </row>
    <row r="468" spans="2:9" s="103" customFormat="1" ht="15">
      <c r="B468" s="297"/>
      <c r="C468" s="297"/>
      <c r="D468" s="210"/>
      <c r="E468" s="205"/>
      <c r="F468" s="96"/>
      <c r="G468" s="96"/>
      <c r="H468" s="96"/>
      <c r="I468" s="96"/>
    </row>
    <row r="469" spans="2:9" s="103" customFormat="1" ht="15">
      <c r="B469" s="297"/>
      <c r="C469" s="297"/>
      <c r="D469" s="210"/>
      <c r="E469" s="205"/>
      <c r="F469" s="96"/>
      <c r="G469" s="96"/>
      <c r="H469" s="96"/>
      <c r="I469" s="96"/>
    </row>
    <row r="470" spans="2:9" s="103" customFormat="1" ht="15">
      <c r="B470" s="297"/>
      <c r="C470" s="297"/>
      <c r="D470" s="210"/>
      <c r="E470" s="205"/>
      <c r="F470" s="96"/>
      <c r="G470" s="96"/>
      <c r="H470" s="96"/>
      <c r="I470" s="96"/>
    </row>
    <row r="471" spans="2:9" s="103" customFormat="1" ht="15">
      <c r="B471" s="297"/>
      <c r="C471" s="297"/>
      <c r="D471" s="210"/>
      <c r="E471" s="205"/>
      <c r="F471" s="96"/>
      <c r="G471" s="96"/>
      <c r="H471" s="96"/>
      <c r="I471" s="96"/>
    </row>
    <row r="472" spans="2:9" s="103" customFormat="1" ht="15">
      <c r="B472" s="297"/>
      <c r="C472" s="297"/>
      <c r="D472" s="210"/>
      <c r="E472" s="205"/>
      <c r="F472" s="96"/>
      <c r="G472" s="96"/>
      <c r="H472" s="96"/>
      <c r="I472" s="96"/>
    </row>
    <row r="473" spans="2:9" s="103" customFormat="1" ht="15">
      <c r="B473" s="297"/>
      <c r="C473" s="297"/>
      <c r="D473" s="210"/>
      <c r="E473" s="205"/>
      <c r="F473" s="96"/>
      <c r="G473" s="96"/>
      <c r="H473" s="96"/>
      <c r="I473" s="96"/>
    </row>
    <row r="474" spans="2:9" s="103" customFormat="1" ht="15">
      <c r="B474" s="297"/>
      <c r="C474" s="297"/>
      <c r="D474" s="210"/>
      <c r="E474" s="205"/>
      <c r="F474" s="96"/>
      <c r="G474" s="96"/>
      <c r="H474" s="96"/>
      <c r="I474" s="96"/>
    </row>
    <row r="475" spans="2:9" s="103" customFormat="1" ht="15">
      <c r="B475" s="297"/>
      <c r="C475" s="297"/>
      <c r="D475" s="210"/>
      <c r="E475" s="205"/>
      <c r="F475" s="96"/>
      <c r="G475" s="96"/>
      <c r="H475" s="96"/>
      <c r="I475" s="96"/>
    </row>
    <row r="476" spans="2:9" s="103" customFormat="1" ht="15">
      <c r="B476" s="297"/>
      <c r="C476" s="297"/>
      <c r="D476" s="210"/>
      <c r="E476" s="205"/>
      <c r="F476" s="96"/>
      <c r="G476" s="96"/>
      <c r="H476" s="96"/>
      <c r="I476" s="96"/>
    </row>
    <row r="477" spans="2:9" s="103" customFormat="1" ht="15">
      <c r="B477" s="297"/>
      <c r="C477" s="297"/>
      <c r="D477" s="210"/>
      <c r="E477" s="205"/>
      <c r="F477" s="96"/>
      <c r="G477" s="96"/>
      <c r="H477" s="96"/>
      <c r="I477" s="96"/>
    </row>
    <row r="478" spans="2:9" s="103" customFormat="1" ht="15">
      <c r="B478" s="297"/>
      <c r="C478" s="297"/>
      <c r="D478" s="210"/>
      <c r="E478" s="205"/>
      <c r="F478" s="96"/>
      <c r="G478" s="96"/>
      <c r="H478" s="96"/>
      <c r="I478" s="96"/>
    </row>
    <row r="479" spans="2:9" s="103" customFormat="1" ht="15">
      <c r="B479" s="297"/>
      <c r="C479" s="297"/>
      <c r="D479" s="210"/>
      <c r="E479" s="205"/>
      <c r="F479" s="96"/>
      <c r="G479" s="96"/>
      <c r="H479" s="96"/>
      <c r="I479" s="96"/>
    </row>
    <row r="480" spans="2:9" s="103" customFormat="1" ht="15">
      <c r="B480" s="297"/>
      <c r="C480" s="297"/>
      <c r="D480" s="210"/>
      <c r="E480" s="205"/>
      <c r="F480" s="96"/>
      <c r="G480" s="96"/>
      <c r="H480" s="96"/>
      <c r="I480" s="96"/>
    </row>
    <row r="481" spans="2:9" s="103" customFormat="1" ht="15">
      <c r="B481" s="297"/>
      <c r="C481" s="297"/>
      <c r="D481" s="210"/>
      <c r="E481" s="205"/>
      <c r="F481" s="96"/>
      <c r="G481" s="96"/>
      <c r="H481" s="96"/>
      <c r="I481" s="96"/>
    </row>
    <row r="482" spans="2:9" s="103" customFormat="1" ht="15">
      <c r="B482" s="297"/>
      <c r="C482" s="297"/>
      <c r="D482" s="210"/>
      <c r="E482" s="205"/>
      <c r="F482" s="96"/>
      <c r="G482" s="96"/>
      <c r="H482" s="96"/>
      <c r="I482" s="96"/>
    </row>
    <row r="483" spans="2:9" s="103" customFormat="1" ht="15">
      <c r="B483" s="297"/>
      <c r="C483" s="297"/>
      <c r="D483" s="210"/>
      <c r="E483" s="205"/>
      <c r="F483" s="96"/>
      <c r="G483" s="96"/>
      <c r="H483" s="96"/>
      <c r="I483" s="96"/>
    </row>
    <row r="484" spans="2:9" s="103" customFormat="1" ht="15">
      <c r="B484" s="297"/>
      <c r="C484" s="297"/>
      <c r="D484" s="210"/>
      <c r="E484" s="205"/>
      <c r="F484" s="96"/>
      <c r="G484" s="96"/>
      <c r="H484" s="96"/>
      <c r="I484" s="96"/>
    </row>
    <row r="485" spans="2:9" s="103" customFormat="1" ht="15">
      <c r="B485" s="297"/>
      <c r="C485" s="297"/>
      <c r="D485" s="210"/>
      <c r="E485" s="205"/>
      <c r="F485" s="96"/>
      <c r="G485" s="96"/>
      <c r="H485" s="96"/>
      <c r="I485" s="96"/>
    </row>
    <row r="486" spans="2:9" s="103" customFormat="1" ht="15">
      <c r="B486" s="297"/>
      <c r="C486" s="297"/>
      <c r="D486" s="210"/>
      <c r="E486" s="205"/>
      <c r="F486" s="96"/>
      <c r="G486" s="96"/>
      <c r="H486" s="96"/>
      <c r="I486" s="96"/>
    </row>
    <row r="487" spans="2:9" s="103" customFormat="1" ht="15">
      <c r="B487" s="297"/>
      <c r="C487" s="297"/>
      <c r="D487" s="210"/>
      <c r="E487" s="205"/>
      <c r="F487" s="96"/>
      <c r="G487" s="96"/>
      <c r="H487" s="96"/>
      <c r="I487" s="96"/>
    </row>
    <row r="488" spans="2:9" s="103" customFormat="1" ht="15">
      <c r="B488" s="297"/>
      <c r="C488" s="297"/>
      <c r="D488" s="210"/>
      <c r="E488" s="205"/>
      <c r="F488" s="96"/>
      <c r="G488" s="96"/>
      <c r="H488" s="96"/>
      <c r="I488" s="96"/>
    </row>
    <row r="489" spans="2:9" s="103" customFormat="1" ht="15">
      <c r="B489" s="297"/>
      <c r="C489" s="297"/>
      <c r="D489" s="210"/>
      <c r="E489" s="205"/>
      <c r="F489" s="96"/>
      <c r="G489" s="96"/>
      <c r="H489" s="96"/>
      <c r="I489" s="96"/>
    </row>
    <row r="490" spans="2:9" s="103" customFormat="1" ht="15">
      <c r="B490" s="297"/>
      <c r="C490" s="297"/>
      <c r="D490" s="210"/>
      <c r="E490" s="205"/>
      <c r="F490" s="96"/>
      <c r="G490" s="96"/>
      <c r="H490" s="96"/>
      <c r="I490" s="96"/>
    </row>
    <row r="491" spans="2:9" s="103" customFormat="1" ht="15">
      <c r="B491" s="297"/>
      <c r="C491" s="297"/>
      <c r="D491" s="210"/>
      <c r="E491" s="205"/>
      <c r="F491" s="96"/>
      <c r="G491" s="96"/>
      <c r="H491" s="96"/>
      <c r="I491" s="96"/>
    </row>
    <row r="492" spans="2:9" s="103" customFormat="1" ht="15">
      <c r="B492" s="297"/>
      <c r="C492" s="297"/>
      <c r="D492" s="210"/>
      <c r="E492" s="205"/>
      <c r="F492" s="96"/>
      <c r="G492" s="96"/>
      <c r="H492" s="96"/>
      <c r="I492" s="96"/>
    </row>
    <row r="493" spans="2:9" s="103" customFormat="1" ht="15">
      <c r="B493" s="297"/>
      <c r="C493" s="297"/>
      <c r="D493" s="210"/>
      <c r="E493" s="205"/>
      <c r="F493" s="96"/>
      <c r="G493" s="96"/>
      <c r="H493" s="96"/>
      <c r="I493" s="96"/>
    </row>
    <row r="494" spans="2:9" s="103" customFormat="1" ht="15">
      <c r="B494" s="297"/>
      <c r="C494" s="297"/>
      <c r="D494" s="210"/>
      <c r="E494" s="205"/>
      <c r="F494" s="96"/>
      <c r="G494" s="96"/>
      <c r="H494" s="96"/>
      <c r="I494" s="96"/>
    </row>
    <row r="495" spans="2:9" s="103" customFormat="1" ht="15">
      <c r="B495" s="297"/>
      <c r="C495" s="297"/>
      <c r="D495" s="210"/>
      <c r="E495" s="205"/>
      <c r="F495" s="96"/>
      <c r="G495" s="96"/>
      <c r="H495" s="96"/>
      <c r="I495" s="96"/>
    </row>
    <row r="496" spans="2:9" s="103" customFormat="1" ht="15">
      <c r="B496" s="297"/>
      <c r="C496" s="297"/>
      <c r="D496" s="210"/>
      <c r="E496" s="205"/>
      <c r="F496" s="96"/>
      <c r="G496" s="96"/>
      <c r="H496" s="96"/>
      <c r="I496" s="96"/>
    </row>
    <row r="497" spans="2:9" s="103" customFormat="1" ht="15">
      <c r="B497" s="297"/>
      <c r="C497" s="297"/>
      <c r="D497" s="210"/>
      <c r="E497" s="205"/>
      <c r="F497" s="96"/>
      <c r="G497" s="96"/>
      <c r="H497" s="96"/>
      <c r="I497" s="96"/>
    </row>
    <row r="498" spans="2:9" s="103" customFormat="1" ht="15">
      <c r="B498" s="297"/>
      <c r="C498" s="297"/>
      <c r="D498" s="210"/>
      <c r="E498" s="205"/>
      <c r="F498" s="96"/>
      <c r="G498" s="96"/>
      <c r="H498" s="96"/>
      <c r="I498" s="96"/>
    </row>
    <row r="499" spans="2:9" s="103" customFormat="1" ht="15">
      <c r="B499" s="297"/>
      <c r="C499" s="297"/>
      <c r="D499" s="210"/>
      <c r="E499" s="205"/>
      <c r="F499" s="96"/>
      <c r="G499" s="96"/>
      <c r="H499" s="96"/>
      <c r="I499" s="96"/>
    </row>
    <row r="500" spans="2:9" s="103" customFormat="1" ht="15">
      <c r="B500" s="297"/>
      <c r="C500" s="297"/>
      <c r="D500" s="210"/>
      <c r="E500" s="205"/>
      <c r="F500" s="96"/>
      <c r="G500" s="96"/>
      <c r="H500" s="96"/>
      <c r="I500" s="96"/>
    </row>
    <row r="501" spans="2:9" s="103" customFormat="1" ht="15">
      <c r="B501" s="297"/>
      <c r="C501" s="297"/>
      <c r="D501" s="210"/>
      <c r="E501" s="205"/>
      <c r="F501" s="96"/>
      <c r="G501" s="96"/>
      <c r="H501" s="96"/>
      <c r="I501" s="96"/>
    </row>
    <row r="502" spans="2:9" s="103" customFormat="1" ht="15">
      <c r="B502" s="297"/>
      <c r="C502" s="297"/>
      <c r="D502" s="210"/>
      <c r="E502" s="205"/>
      <c r="F502" s="96"/>
      <c r="G502" s="96"/>
      <c r="H502" s="96"/>
      <c r="I502" s="96"/>
    </row>
    <row r="503" spans="2:9" s="103" customFormat="1" ht="15">
      <c r="B503" s="297"/>
      <c r="C503" s="297"/>
      <c r="D503" s="210"/>
      <c r="E503" s="205"/>
      <c r="F503" s="96"/>
      <c r="G503" s="96"/>
      <c r="H503" s="96"/>
      <c r="I503" s="96"/>
    </row>
    <row r="504" spans="2:9" s="103" customFormat="1" ht="15">
      <c r="B504" s="297"/>
      <c r="C504" s="297"/>
      <c r="D504" s="210"/>
      <c r="E504" s="205"/>
      <c r="F504" s="96"/>
      <c r="G504" s="96"/>
      <c r="H504" s="96"/>
      <c r="I504" s="96"/>
    </row>
    <row r="505" spans="2:9" s="103" customFormat="1" ht="15">
      <c r="B505" s="297"/>
      <c r="C505" s="297"/>
      <c r="D505" s="210"/>
      <c r="E505" s="205"/>
      <c r="F505" s="96"/>
      <c r="G505" s="96"/>
      <c r="H505" s="96"/>
      <c r="I505" s="96"/>
    </row>
    <row r="506" spans="2:9" s="103" customFormat="1" ht="15">
      <c r="B506" s="297"/>
      <c r="C506" s="297"/>
      <c r="D506" s="210"/>
      <c r="E506" s="205"/>
      <c r="F506" s="96"/>
      <c r="G506" s="96"/>
      <c r="H506" s="96"/>
      <c r="I506" s="96"/>
    </row>
    <row r="507" spans="2:9" s="103" customFormat="1" ht="15">
      <c r="B507" s="297"/>
      <c r="C507" s="297"/>
      <c r="D507" s="210"/>
      <c r="E507" s="205"/>
      <c r="F507" s="96"/>
      <c r="G507" s="96"/>
      <c r="H507" s="96"/>
      <c r="I507" s="96"/>
    </row>
    <row r="508" spans="2:9" s="103" customFormat="1" ht="15">
      <c r="B508" s="297"/>
      <c r="C508" s="297"/>
      <c r="D508" s="210"/>
      <c r="E508" s="205"/>
      <c r="F508" s="96"/>
      <c r="G508" s="96"/>
      <c r="H508" s="96"/>
      <c r="I508" s="96"/>
    </row>
    <row r="509" spans="2:9" s="103" customFormat="1" ht="15">
      <c r="B509" s="297"/>
      <c r="C509" s="297"/>
      <c r="D509" s="210"/>
      <c r="E509" s="205"/>
      <c r="F509" s="96"/>
      <c r="G509" s="96"/>
      <c r="H509" s="96"/>
      <c r="I509" s="96"/>
    </row>
    <row r="510" spans="2:9" s="103" customFormat="1" ht="15">
      <c r="B510" s="297"/>
      <c r="C510" s="297"/>
      <c r="D510" s="210"/>
      <c r="E510" s="205"/>
      <c r="F510" s="96"/>
      <c r="G510" s="96"/>
      <c r="H510" s="96"/>
      <c r="I510" s="96"/>
    </row>
    <row r="511" spans="2:9" s="103" customFormat="1" ht="15">
      <c r="B511" s="297"/>
      <c r="C511" s="297"/>
      <c r="D511" s="210"/>
      <c r="E511" s="205"/>
      <c r="F511" s="96"/>
      <c r="G511" s="96"/>
      <c r="H511" s="96"/>
      <c r="I511" s="96"/>
    </row>
    <row r="512" spans="2:9" s="103" customFormat="1" ht="15">
      <c r="B512" s="297"/>
      <c r="C512" s="297"/>
      <c r="D512" s="210"/>
      <c r="E512" s="205"/>
      <c r="F512" s="96"/>
      <c r="G512" s="96"/>
      <c r="H512" s="96"/>
      <c r="I512" s="96"/>
    </row>
    <row r="513" spans="2:9" s="103" customFormat="1" ht="15">
      <c r="B513" s="297"/>
      <c r="C513" s="297"/>
      <c r="D513" s="210"/>
      <c r="E513" s="205"/>
      <c r="F513" s="96"/>
      <c r="G513" s="96"/>
      <c r="H513" s="96"/>
      <c r="I513" s="96"/>
    </row>
    <row r="514" spans="2:9" s="103" customFormat="1" ht="15">
      <c r="B514" s="297"/>
      <c r="C514" s="297"/>
      <c r="D514" s="210"/>
      <c r="E514" s="205"/>
      <c r="F514" s="96"/>
      <c r="G514" s="96"/>
      <c r="H514" s="96"/>
      <c r="I514" s="96"/>
    </row>
    <row r="515" spans="2:9" s="103" customFormat="1" ht="15">
      <c r="B515" s="297"/>
      <c r="C515" s="297"/>
      <c r="D515" s="210"/>
      <c r="E515" s="205"/>
      <c r="F515" s="96"/>
      <c r="G515" s="96"/>
      <c r="H515" s="96"/>
      <c r="I515" s="96"/>
    </row>
    <row r="516" spans="2:9" s="103" customFormat="1" ht="15">
      <c r="B516" s="297"/>
      <c r="C516" s="297"/>
      <c r="D516" s="210"/>
      <c r="E516" s="205"/>
      <c r="F516" s="96"/>
      <c r="G516" s="96"/>
      <c r="H516" s="96"/>
      <c r="I516" s="96"/>
    </row>
    <row r="517" spans="2:9" s="103" customFormat="1" ht="15">
      <c r="B517" s="297"/>
      <c r="C517" s="297"/>
      <c r="D517" s="210"/>
      <c r="E517" s="205"/>
      <c r="F517" s="96"/>
      <c r="G517" s="96"/>
      <c r="H517" s="96"/>
      <c r="I517" s="96"/>
    </row>
    <row r="518" spans="2:9" s="103" customFormat="1" ht="15">
      <c r="B518" s="297"/>
      <c r="C518" s="297"/>
      <c r="D518" s="210"/>
      <c r="E518" s="205"/>
      <c r="F518" s="96"/>
      <c r="G518" s="96"/>
      <c r="H518" s="96"/>
      <c r="I518" s="96"/>
    </row>
    <row r="519" spans="2:9" s="103" customFormat="1" ht="15">
      <c r="B519" s="297"/>
      <c r="C519" s="297"/>
      <c r="D519" s="210"/>
      <c r="E519" s="205"/>
      <c r="F519" s="96"/>
      <c r="G519" s="96"/>
      <c r="H519" s="96"/>
      <c r="I519" s="96"/>
    </row>
    <row r="520" spans="2:9" s="103" customFormat="1" ht="15">
      <c r="B520" s="297"/>
      <c r="C520" s="297"/>
      <c r="D520" s="210"/>
      <c r="E520" s="205"/>
      <c r="F520" s="96"/>
      <c r="G520" s="96"/>
      <c r="H520" s="96"/>
      <c r="I520" s="96"/>
    </row>
    <row r="521" spans="2:9" s="103" customFormat="1" ht="15">
      <c r="B521" s="297"/>
      <c r="C521" s="297"/>
      <c r="D521" s="210"/>
      <c r="E521" s="205"/>
      <c r="F521" s="96"/>
      <c r="G521" s="96"/>
      <c r="H521" s="96"/>
      <c r="I521" s="96"/>
    </row>
    <row r="522" spans="2:9" s="103" customFormat="1" ht="15">
      <c r="B522" s="297"/>
      <c r="C522" s="297"/>
      <c r="D522" s="210"/>
      <c r="E522" s="205"/>
      <c r="F522" s="96"/>
      <c r="G522" s="96"/>
      <c r="H522" s="96"/>
      <c r="I522" s="96"/>
    </row>
    <row r="523" spans="2:9" s="103" customFormat="1" ht="15">
      <c r="B523" s="297"/>
      <c r="C523" s="297"/>
      <c r="D523" s="210"/>
      <c r="E523" s="205"/>
      <c r="F523" s="96"/>
      <c r="G523" s="96"/>
      <c r="H523" s="96"/>
      <c r="I523" s="96"/>
    </row>
    <row r="524" spans="2:9" s="103" customFormat="1" ht="15">
      <c r="B524" s="297"/>
      <c r="C524" s="297"/>
      <c r="D524" s="210"/>
      <c r="E524" s="205"/>
      <c r="F524" s="96"/>
      <c r="G524" s="96"/>
      <c r="H524" s="96"/>
      <c r="I524" s="96"/>
    </row>
    <row r="525" spans="2:9" s="103" customFormat="1" ht="15">
      <c r="B525" s="297"/>
      <c r="C525" s="297"/>
      <c r="D525" s="210"/>
      <c r="E525" s="205"/>
      <c r="F525" s="96"/>
      <c r="G525" s="96"/>
      <c r="H525" s="96"/>
      <c r="I525" s="96"/>
    </row>
    <row r="526" spans="2:9" s="103" customFormat="1" ht="15">
      <c r="B526" s="297"/>
      <c r="C526" s="297"/>
      <c r="D526" s="210"/>
      <c r="E526" s="205"/>
      <c r="F526" s="96"/>
      <c r="G526" s="96"/>
      <c r="H526" s="96"/>
      <c r="I526" s="96"/>
    </row>
    <row r="527" spans="2:9" s="103" customFormat="1" ht="15">
      <c r="B527" s="297"/>
      <c r="C527" s="297"/>
      <c r="D527" s="210"/>
      <c r="E527" s="205"/>
      <c r="F527" s="96"/>
      <c r="G527" s="96"/>
      <c r="H527" s="96"/>
      <c r="I527" s="96"/>
    </row>
    <row r="528" spans="2:9" s="103" customFormat="1" ht="15">
      <c r="B528" s="297"/>
      <c r="C528" s="297"/>
      <c r="D528" s="210"/>
      <c r="E528" s="205"/>
      <c r="F528" s="96"/>
      <c r="G528" s="96"/>
      <c r="H528" s="96"/>
      <c r="I528" s="96"/>
    </row>
    <row r="529" spans="2:9" s="103" customFormat="1" ht="15">
      <c r="B529" s="297"/>
      <c r="C529" s="297"/>
      <c r="D529" s="210"/>
      <c r="E529" s="205"/>
      <c r="F529" s="96"/>
      <c r="G529" s="96"/>
      <c r="H529" s="96"/>
      <c r="I529" s="96"/>
    </row>
    <row r="530" spans="2:9" s="103" customFormat="1" ht="15">
      <c r="B530" s="297"/>
      <c r="C530" s="297"/>
      <c r="D530" s="210"/>
      <c r="E530" s="205"/>
      <c r="F530" s="96"/>
      <c r="G530" s="96"/>
      <c r="H530" s="96"/>
      <c r="I530" s="96"/>
    </row>
    <row r="531" spans="2:9" s="103" customFormat="1" ht="15">
      <c r="B531" s="297"/>
      <c r="C531" s="297"/>
      <c r="D531" s="210"/>
      <c r="E531" s="205"/>
      <c r="F531" s="96"/>
      <c r="G531" s="96"/>
      <c r="H531" s="96"/>
      <c r="I531" s="96"/>
    </row>
    <row r="532" spans="2:9" s="103" customFormat="1" ht="15">
      <c r="B532" s="297"/>
      <c r="C532" s="297"/>
      <c r="D532" s="210"/>
      <c r="E532" s="205"/>
      <c r="F532" s="96"/>
      <c r="G532" s="96"/>
      <c r="H532" s="96"/>
      <c r="I532" s="96"/>
    </row>
    <row r="533" spans="2:9" s="103" customFormat="1" ht="15">
      <c r="B533" s="297"/>
      <c r="C533" s="297"/>
      <c r="D533" s="210"/>
      <c r="E533" s="205"/>
      <c r="F533" s="96"/>
      <c r="G533" s="96"/>
      <c r="H533" s="96"/>
      <c r="I533" s="96"/>
    </row>
    <row r="534" spans="2:9" s="103" customFormat="1" ht="15">
      <c r="B534" s="297"/>
      <c r="C534" s="297"/>
      <c r="D534" s="210"/>
      <c r="E534" s="205"/>
      <c r="F534" s="96"/>
      <c r="G534" s="96"/>
      <c r="H534" s="96"/>
      <c r="I534" s="96"/>
    </row>
    <row r="535" spans="2:9" s="103" customFormat="1" ht="15">
      <c r="B535" s="297"/>
      <c r="C535" s="297"/>
      <c r="D535" s="210"/>
      <c r="E535" s="205"/>
      <c r="F535" s="96"/>
      <c r="G535" s="96"/>
      <c r="H535" s="96"/>
      <c r="I535" s="96"/>
    </row>
    <row r="536" spans="2:9" s="103" customFormat="1" ht="15">
      <c r="B536" s="297"/>
      <c r="C536" s="297"/>
      <c r="D536" s="210"/>
      <c r="E536" s="205"/>
      <c r="F536" s="96"/>
      <c r="G536" s="96"/>
      <c r="H536" s="96"/>
      <c r="I536" s="96"/>
    </row>
    <row r="537" spans="2:9" s="103" customFormat="1" ht="15">
      <c r="B537" s="297"/>
      <c r="C537" s="297"/>
      <c r="D537" s="210"/>
      <c r="E537" s="205"/>
      <c r="F537" s="96"/>
      <c r="G537" s="96"/>
      <c r="H537" s="96"/>
      <c r="I537" s="96"/>
    </row>
    <row r="538" spans="2:9" s="103" customFormat="1" ht="15">
      <c r="B538" s="297"/>
      <c r="C538" s="297"/>
      <c r="D538" s="210"/>
      <c r="E538" s="205"/>
      <c r="F538" s="96"/>
      <c r="G538" s="96"/>
      <c r="H538" s="96"/>
      <c r="I538" s="96"/>
    </row>
    <row r="539" spans="2:9" s="103" customFormat="1" ht="15">
      <c r="B539" s="297"/>
      <c r="C539" s="297"/>
      <c r="D539" s="210"/>
      <c r="E539" s="205"/>
      <c r="F539" s="96"/>
      <c r="G539" s="96"/>
      <c r="H539" s="96"/>
      <c r="I539" s="96"/>
    </row>
    <row r="540" spans="2:9" s="103" customFormat="1" ht="15">
      <c r="B540" s="297"/>
      <c r="C540" s="297"/>
      <c r="D540" s="210"/>
      <c r="E540" s="205"/>
      <c r="F540" s="96"/>
      <c r="G540" s="96"/>
      <c r="H540" s="96"/>
      <c r="I540" s="96"/>
    </row>
    <row r="541" spans="2:9" s="103" customFormat="1" ht="15">
      <c r="B541" s="297"/>
      <c r="C541" s="297"/>
      <c r="D541" s="210"/>
      <c r="E541" s="205"/>
      <c r="F541" s="96"/>
      <c r="G541" s="96"/>
      <c r="H541" s="96"/>
      <c r="I541" s="96"/>
    </row>
    <row r="542" spans="2:9" s="103" customFormat="1" ht="15">
      <c r="B542" s="297"/>
      <c r="C542" s="297"/>
      <c r="D542" s="210"/>
      <c r="E542" s="205"/>
      <c r="F542" s="96"/>
      <c r="G542" s="96"/>
      <c r="H542" s="96"/>
      <c r="I542" s="96"/>
    </row>
    <row r="543" spans="2:9" s="103" customFormat="1" ht="15">
      <c r="B543" s="297"/>
      <c r="C543" s="297"/>
      <c r="D543" s="210"/>
      <c r="E543" s="205"/>
      <c r="F543" s="96"/>
      <c r="G543" s="96"/>
      <c r="H543" s="96"/>
      <c r="I543" s="96"/>
    </row>
    <row r="544" spans="2:9" s="103" customFormat="1" ht="15">
      <c r="B544" s="297"/>
      <c r="C544" s="297"/>
      <c r="D544" s="210"/>
      <c r="E544" s="205"/>
      <c r="F544" s="96"/>
      <c r="G544" s="96"/>
      <c r="H544" s="96"/>
      <c r="I544" s="96"/>
    </row>
    <row r="545" spans="2:9" s="103" customFormat="1" ht="15">
      <c r="B545" s="297"/>
      <c r="C545" s="297"/>
      <c r="D545" s="210"/>
      <c r="E545" s="205"/>
      <c r="F545" s="96"/>
      <c r="G545" s="96"/>
      <c r="H545" s="96"/>
      <c r="I545" s="96"/>
    </row>
    <row r="546" spans="2:9" s="103" customFormat="1" ht="15">
      <c r="B546" s="297"/>
      <c r="C546" s="297"/>
      <c r="D546" s="210"/>
      <c r="E546" s="205"/>
      <c r="F546" s="96"/>
      <c r="G546" s="96"/>
      <c r="H546" s="96"/>
      <c r="I546" s="96"/>
    </row>
    <row r="547" spans="2:9" s="103" customFormat="1" ht="15">
      <c r="B547" s="297"/>
      <c r="C547" s="297"/>
      <c r="D547" s="210"/>
      <c r="E547" s="205"/>
      <c r="F547" s="96"/>
      <c r="G547" s="96"/>
      <c r="H547" s="96"/>
      <c r="I547" s="96"/>
    </row>
    <row r="548" spans="2:9" s="103" customFormat="1" ht="15">
      <c r="B548" s="297"/>
      <c r="C548" s="297"/>
      <c r="D548" s="210"/>
      <c r="E548" s="205"/>
      <c r="F548" s="96"/>
      <c r="G548" s="96"/>
      <c r="H548" s="96"/>
      <c r="I548" s="96"/>
    </row>
    <row r="549" spans="2:9" s="103" customFormat="1" ht="15">
      <c r="B549" s="297"/>
      <c r="C549" s="297"/>
      <c r="D549" s="210"/>
      <c r="E549" s="205"/>
      <c r="F549" s="96"/>
      <c r="G549" s="96"/>
      <c r="H549" s="96"/>
      <c r="I549" s="96"/>
    </row>
    <row r="550" spans="2:9" s="103" customFormat="1" ht="15">
      <c r="B550" s="297"/>
      <c r="C550" s="297"/>
      <c r="D550" s="210"/>
      <c r="E550" s="205"/>
      <c r="F550" s="96"/>
      <c r="G550" s="96"/>
      <c r="H550" s="96"/>
      <c r="I550" s="96"/>
    </row>
    <row r="551" spans="2:9" s="103" customFormat="1" ht="15">
      <c r="B551" s="297"/>
      <c r="C551" s="297"/>
      <c r="D551" s="210"/>
      <c r="E551" s="205"/>
      <c r="F551" s="96"/>
      <c r="G551" s="96"/>
      <c r="H551" s="96"/>
      <c r="I551" s="96"/>
    </row>
    <row r="552" spans="2:9" s="103" customFormat="1" ht="15">
      <c r="B552" s="297"/>
      <c r="C552" s="297"/>
      <c r="D552" s="210"/>
      <c r="E552" s="205"/>
      <c r="F552" s="96"/>
      <c r="G552" s="96"/>
      <c r="H552" s="96"/>
      <c r="I552" s="96"/>
    </row>
    <row r="553" spans="2:9" s="103" customFormat="1" ht="15">
      <c r="B553" s="297"/>
      <c r="C553" s="297"/>
      <c r="D553" s="210"/>
      <c r="E553" s="205"/>
      <c r="F553" s="96"/>
      <c r="G553" s="96"/>
      <c r="H553" s="96"/>
      <c r="I553" s="96"/>
    </row>
    <row r="554" spans="2:9" s="103" customFormat="1" ht="15">
      <c r="B554" s="297"/>
      <c r="C554" s="297"/>
      <c r="D554" s="210"/>
      <c r="E554" s="205"/>
      <c r="F554" s="96"/>
      <c r="G554" s="96"/>
      <c r="H554" s="96"/>
      <c r="I554" s="96"/>
    </row>
    <row r="555" spans="2:9" s="103" customFormat="1" ht="15">
      <c r="B555" s="297"/>
      <c r="C555" s="297"/>
      <c r="D555" s="210"/>
      <c r="E555" s="205"/>
      <c r="F555" s="96"/>
      <c r="G555" s="96"/>
      <c r="H555" s="96"/>
      <c r="I555" s="96"/>
    </row>
    <row r="556" spans="2:9" s="103" customFormat="1" ht="15">
      <c r="B556" s="297"/>
      <c r="C556" s="297"/>
      <c r="D556" s="210"/>
      <c r="E556" s="205"/>
      <c r="F556" s="96"/>
      <c r="G556" s="96"/>
      <c r="H556" s="96"/>
      <c r="I556" s="96"/>
    </row>
    <row r="557" spans="2:9" s="103" customFormat="1" ht="15">
      <c r="B557" s="297"/>
      <c r="C557" s="297"/>
      <c r="D557" s="210"/>
      <c r="E557" s="205"/>
      <c r="F557" s="96"/>
      <c r="G557" s="96"/>
      <c r="H557" s="96"/>
      <c r="I557" s="96"/>
    </row>
    <row r="558" spans="2:9" s="103" customFormat="1" ht="15">
      <c r="B558" s="297"/>
      <c r="C558" s="297"/>
      <c r="D558" s="210"/>
      <c r="E558" s="205"/>
      <c r="F558" s="96"/>
      <c r="G558" s="96"/>
      <c r="H558" s="96"/>
      <c r="I558" s="96"/>
    </row>
    <row r="559" spans="2:9" s="103" customFormat="1" ht="15">
      <c r="B559" s="297"/>
      <c r="C559" s="297"/>
      <c r="D559" s="210"/>
      <c r="E559" s="205"/>
      <c r="F559" s="96"/>
      <c r="G559" s="96"/>
      <c r="H559" s="96"/>
      <c r="I559" s="96"/>
    </row>
    <row r="560" spans="2:9" s="103" customFormat="1" ht="15">
      <c r="B560" s="297"/>
      <c r="C560" s="297"/>
      <c r="D560" s="210"/>
      <c r="E560" s="205"/>
      <c r="F560" s="96"/>
      <c r="G560" s="96"/>
      <c r="H560" s="96"/>
      <c r="I560" s="96"/>
    </row>
    <row r="561" spans="2:9" s="103" customFormat="1" ht="15">
      <c r="B561" s="297"/>
      <c r="C561" s="297"/>
      <c r="D561" s="210"/>
      <c r="E561" s="205"/>
      <c r="F561" s="96"/>
      <c r="G561" s="96"/>
      <c r="H561" s="96"/>
      <c r="I561" s="96"/>
    </row>
    <row r="562" spans="2:9" s="103" customFormat="1" ht="15">
      <c r="B562" s="297"/>
      <c r="C562" s="297"/>
      <c r="D562" s="210"/>
      <c r="E562" s="205"/>
      <c r="F562" s="96"/>
      <c r="G562" s="96"/>
      <c r="H562" s="96"/>
      <c r="I562" s="96"/>
    </row>
    <row r="563" spans="2:9" s="103" customFormat="1" ht="15">
      <c r="B563" s="297"/>
      <c r="C563" s="297"/>
      <c r="D563" s="210"/>
      <c r="E563" s="205"/>
      <c r="F563" s="96"/>
      <c r="G563" s="96"/>
      <c r="H563" s="96"/>
      <c r="I563" s="96"/>
    </row>
    <row r="564" spans="2:9" s="103" customFormat="1" ht="15">
      <c r="B564" s="297"/>
      <c r="C564" s="297"/>
      <c r="D564" s="210"/>
      <c r="E564" s="205"/>
      <c r="F564" s="96"/>
      <c r="G564" s="96"/>
      <c r="H564" s="96"/>
      <c r="I564" s="96"/>
    </row>
    <row r="565" spans="2:9" s="103" customFormat="1" ht="15">
      <c r="B565" s="297"/>
      <c r="C565" s="297"/>
      <c r="D565" s="210"/>
      <c r="E565" s="205"/>
      <c r="F565" s="96"/>
      <c r="G565" s="96"/>
      <c r="H565" s="96"/>
      <c r="I565" s="96"/>
    </row>
    <row r="566" spans="2:9" s="103" customFormat="1" ht="15">
      <c r="B566" s="297"/>
      <c r="C566" s="297"/>
      <c r="D566" s="210"/>
      <c r="E566" s="205"/>
      <c r="F566" s="96"/>
      <c r="G566" s="96"/>
      <c r="H566" s="96"/>
      <c r="I566" s="96"/>
    </row>
    <row r="567" spans="2:9" s="103" customFormat="1" ht="15">
      <c r="B567" s="297"/>
      <c r="C567" s="297"/>
      <c r="D567" s="210"/>
      <c r="E567" s="205"/>
      <c r="F567" s="96"/>
      <c r="G567" s="96"/>
      <c r="H567" s="96"/>
      <c r="I567" s="96"/>
    </row>
    <row r="568" spans="2:9" s="103" customFormat="1" ht="15">
      <c r="B568" s="297"/>
      <c r="C568" s="297"/>
      <c r="D568" s="210"/>
      <c r="E568" s="205"/>
      <c r="F568" s="96"/>
      <c r="G568" s="96"/>
      <c r="H568" s="96"/>
      <c r="I568" s="96"/>
    </row>
    <row r="569" spans="2:9" s="103" customFormat="1" ht="15">
      <c r="B569" s="297"/>
      <c r="C569" s="297"/>
      <c r="D569" s="210"/>
      <c r="E569" s="205"/>
      <c r="F569" s="96"/>
      <c r="G569" s="96"/>
      <c r="H569" s="96"/>
      <c r="I569" s="96"/>
    </row>
    <row r="570" spans="2:9" s="103" customFormat="1" ht="15">
      <c r="B570" s="297"/>
      <c r="C570" s="297"/>
      <c r="D570" s="210"/>
      <c r="E570" s="205"/>
      <c r="F570" s="96"/>
      <c r="G570" s="96"/>
      <c r="H570" s="96"/>
      <c r="I570" s="96"/>
    </row>
    <row r="571" spans="2:9" s="103" customFormat="1" ht="15">
      <c r="B571" s="297"/>
      <c r="C571" s="297"/>
      <c r="D571" s="210"/>
      <c r="E571" s="205"/>
      <c r="F571" s="96"/>
      <c r="G571" s="96"/>
      <c r="H571" s="96"/>
      <c r="I571" s="96"/>
    </row>
    <row r="572" spans="2:9" s="103" customFormat="1" ht="15">
      <c r="B572" s="297"/>
      <c r="C572" s="297"/>
      <c r="D572" s="210"/>
      <c r="E572" s="205"/>
      <c r="F572" s="96"/>
      <c r="G572" s="96"/>
      <c r="H572" s="96"/>
      <c r="I572" s="96"/>
    </row>
    <row r="573" spans="2:9" s="103" customFormat="1" ht="15">
      <c r="B573" s="297"/>
      <c r="C573" s="297"/>
      <c r="D573" s="210"/>
      <c r="E573" s="205"/>
      <c r="F573" s="96"/>
      <c r="G573" s="96"/>
      <c r="H573" s="96"/>
      <c r="I573" s="96"/>
    </row>
    <row r="574" spans="2:9" s="103" customFormat="1" ht="15">
      <c r="B574" s="297"/>
      <c r="C574" s="297"/>
      <c r="D574" s="210"/>
      <c r="E574" s="205"/>
      <c r="F574" s="96"/>
      <c r="G574" s="96"/>
      <c r="H574" s="96"/>
      <c r="I574" s="96"/>
    </row>
    <row r="575" spans="2:9" s="103" customFormat="1" ht="15">
      <c r="B575" s="297"/>
      <c r="C575" s="297"/>
      <c r="D575" s="210"/>
      <c r="E575" s="205"/>
      <c r="F575" s="96"/>
      <c r="G575" s="96"/>
      <c r="H575" s="96"/>
      <c r="I575" s="96"/>
    </row>
    <row r="576" spans="2:9" s="103" customFormat="1" ht="15">
      <c r="B576" s="297"/>
      <c r="C576" s="297"/>
      <c r="D576" s="210"/>
      <c r="E576" s="205"/>
      <c r="F576" s="96"/>
      <c r="G576" s="96"/>
      <c r="H576" s="96"/>
      <c r="I576" s="96"/>
    </row>
    <row r="577" spans="2:9" s="103" customFormat="1" ht="15">
      <c r="B577" s="297"/>
      <c r="C577" s="297"/>
      <c r="D577" s="210"/>
      <c r="E577" s="205"/>
      <c r="F577" s="96"/>
      <c r="G577" s="96"/>
      <c r="H577" s="96"/>
      <c r="I577" s="96"/>
    </row>
    <row r="578" spans="2:9" s="103" customFormat="1" ht="15">
      <c r="B578" s="297"/>
      <c r="C578" s="297"/>
      <c r="D578" s="210"/>
      <c r="E578" s="205"/>
      <c r="F578" s="96"/>
      <c r="G578" s="96"/>
      <c r="H578" s="96"/>
      <c r="I578" s="96"/>
    </row>
    <row r="579" spans="2:9" s="103" customFormat="1" ht="15">
      <c r="B579" s="297"/>
      <c r="C579" s="297"/>
      <c r="D579" s="210"/>
      <c r="E579" s="205"/>
      <c r="F579" s="96"/>
      <c r="G579" s="96"/>
      <c r="H579" s="96"/>
      <c r="I579" s="96"/>
    </row>
    <row r="580" spans="2:9" s="103" customFormat="1" ht="15">
      <c r="B580" s="297"/>
      <c r="C580" s="297"/>
      <c r="D580" s="210"/>
      <c r="E580" s="205"/>
      <c r="F580" s="96"/>
      <c r="G580" s="96"/>
      <c r="H580" s="96"/>
      <c r="I580" s="96"/>
    </row>
    <row r="581" spans="2:9" s="103" customFormat="1" ht="15">
      <c r="B581" s="297"/>
      <c r="C581" s="297"/>
      <c r="D581" s="210"/>
      <c r="E581" s="205"/>
      <c r="F581" s="96"/>
      <c r="G581" s="96"/>
      <c r="H581" s="96"/>
      <c r="I581" s="96"/>
    </row>
    <row r="582" spans="2:9" s="103" customFormat="1" ht="15">
      <c r="B582" s="297"/>
      <c r="C582" s="297"/>
      <c r="D582" s="210"/>
      <c r="E582" s="205"/>
      <c r="F582" s="96"/>
      <c r="G582" s="96"/>
      <c r="H582" s="96"/>
      <c r="I582" s="96"/>
    </row>
    <row r="583" spans="2:9" s="103" customFormat="1" ht="15">
      <c r="B583" s="297"/>
      <c r="C583" s="297"/>
      <c r="D583" s="210"/>
      <c r="E583" s="205"/>
      <c r="F583" s="96"/>
      <c r="G583" s="96"/>
      <c r="H583" s="96"/>
      <c r="I583" s="96"/>
    </row>
    <row r="584" spans="2:9" s="103" customFormat="1" ht="15">
      <c r="B584" s="297"/>
      <c r="C584" s="297"/>
      <c r="D584" s="210"/>
      <c r="E584" s="205"/>
      <c r="F584" s="96"/>
      <c r="G584" s="96"/>
      <c r="H584" s="96"/>
      <c r="I584" s="96"/>
    </row>
    <row r="585" spans="2:9" s="103" customFormat="1" ht="15">
      <c r="B585" s="297"/>
      <c r="C585" s="297"/>
      <c r="D585" s="210"/>
      <c r="E585" s="205"/>
      <c r="F585" s="96"/>
      <c r="G585" s="96"/>
      <c r="H585" s="96"/>
      <c r="I585" s="96"/>
    </row>
    <row r="586" spans="2:9" s="103" customFormat="1" ht="15">
      <c r="B586" s="297"/>
      <c r="C586" s="297"/>
      <c r="D586" s="210"/>
      <c r="E586" s="205"/>
      <c r="F586" s="96"/>
      <c r="G586" s="96"/>
      <c r="H586" s="96"/>
      <c r="I586" s="96"/>
    </row>
    <row r="587" spans="2:9" s="103" customFormat="1" ht="15">
      <c r="B587" s="297"/>
      <c r="C587" s="297"/>
      <c r="D587" s="210"/>
      <c r="E587" s="205"/>
      <c r="F587" s="96"/>
      <c r="G587" s="96"/>
      <c r="H587" s="96"/>
      <c r="I587" s="96"/>
    </row>
    <row r="588" spans="2:9" s="103" customFormat="1" ht="15">
      <c r="B588" s="297"/>
      <c r="C588" s="297"/>
      <c r="D588" s="210"/>
      <c r="E588" s="205"/>
      <c r="F588" s="96"/>
      <c r="G588" s="96"/>
      <c r="H588" s="96"/>
      <c r="I588" s="96"/>
    </row>
    <row r="589" spans="2:9" s="103" customFormat="1" ht="15">
      <c r="B589" s="297"/>
      <c r="C589" s="297"/>
      <c r="D589" s="210"/>
      <c r="E589" s="205"/>
      <c r="F589" s="96"/>
      <c r="G589" s="96"/>
      <c r="H589" s="96"/>
      <c r="I589" s="96"/>
    </row>
    <row r="590" spans="2:9" s="103" customFormat="1" ht="15">
      <c r="B590" s="297"/>
      <c r="C590" s="297"/>
      <c r="D590" s="210"/>
      <c r="E590" s="205"/>
      <c r="F590" s="96"/>
      <c r="G590" s="96"/>
      <c r="H590" s="96"/>
      <c r="I590" s="96"/>
    </row>
    <row r="591" spans="2:9" s="103" customFormat="1" ht="15">
      <c r="B591" s="297"/>
      <c r="C591" s="297"/>
      <c r="D591" s="210"/>
      <c r="E591" s="205"/>
      <c r="F591" s="96"/>
      <c r="G591" s="96"/>
      <c r="H591" s="96"/>
      <c r="I591" s="96"/>
    </row>
    <row r="592" spans="2:9" s="103" customFormat="1" ht="15">
      <c r="B592" s="297"/>
      <c r="C592" s="297"/>
      <c r="D592" s="210"/>
      <c r="E592" s="205"/>
      <c r="F592" s="96"/>
      <c r="G592" s="96"/>
      <c r="H592" s="96"/>
      <c r="I592" s="96"/>
    </row>
    <row r="593" spans="2:9" s="103" customFormat="1" ht="15">
      <c r="B593" s="297"/>
      <c r="C593" s="297"/>
      <c r="D593" s="210"/>
      <c r="E593" s="205"/>
      <c r="F593" s="96"/>
      <c r="G593" s="96"/>
      <c r="H593" s="96"/>
      <c r="I593" s="96"/>
    </row>
    <row r="594" spans="2:9" s="103" customFormat="1" ht="15">
      <c r="B594" s="297"/>
      <c r="C594" s="297"/>
      <c r="D594" s="210"/>
      <c r="E594" s="205"/>
      <c r="F594" s="96"/>
      <c r="G594" s="96"/>
      <c r="H594" s="96"/>
      <c r="I594" s="96"/>
    </row>
    <row r="595" spans="2:9" s="103" customFormat="1" ht="15">
      <c r="B595" s="297"/>
      <c r="C595" s="297"/>
      <c r="D595" s="210"/>
      <c r="E595" s="205"/>
      <c r="F595" s="96"/>
      <c r="G595" s="96"/>
      <c r="H595" s="96"/>
      <c r="I595" s="96"/>
    </row>
    <row r="596" spans="2:9" s="103" customFormat="1" ht="15">
      <c r="B596" s="297"/>
      <c r="C596" s="297"/>
      <c r="D596" s="210"/>
      <c r="E596" s="205"/>
      <c r="F596" s="96"/>
      <c r="G596" s="96"/>
      <c r="H596" s="96"/>
      <c r="I596" s="96"/>
    </row>
    <row r="597" spans="2:9" s="103" customFormat="1" ht="15">
      <c r="B597" s="297"/>
      <c r="C597" s="297"/>
      <c r="D597" s="210"/>
      <c r="E597" s="205"/>
      <c r="F597" s="96"/>
      <c r="G597" s="96"/>
      <c r="H597" s="96"/>
      <c r="I597" s="96"/>
    </row>
    <row r="598" spans="2:9" s="103" customFormat="1" ht="15">
      <c r="B598" s="297"/>
      <c r="C598" s="297"/>
      <c r="D598" s="210"/>
      <c r="E598" s="205"/>
      <c r="F598" s="96"/>
      <c r="G598" s="96"/>
      <c r="H598" s="96"/>
      <c r="I598" s="96"/>
    </row>
    <row r="599" spans="2:9" s="103" customFormat="1" ht="15">
      <c r="B599" s="297"/>
      <c r="C599" s="297"/>
      <c r="D599" s="210"/>
      <c r="E599" s="205"/>
      <c r="F599" s="96"/>
      <c r="G599" s="96"/>
      <c r="H599" s="96"/>
      <c r="I599" s="96"/>
    </row>
    <row r="600" spans="2:9" s="103" customFormat="1" ht="15">
      <c r="B600" s="297"/>
      <c r="C600" s="297"/>
      <c r="D600" s="210"/>
      <c r="E600" s="205"/>
      <c r="F600" s="96"/>
      <c r="G600" s="96"/>
      <c r="H600" s="96"/>
      <c r="I600" s="96"/>
    </row>
    <row r="601" spans="2:9" s="103" customFormat="1" ht="15">
      <c r="B601" s="297"/>
      <c r="C601" s="297"/>
      <c r="D601" s="210"/>
      <c r="E601" s="205"/>
      <c r="F601" s="96"/>
      <c r="G601" s="96"/>
      <c r="H601" s="96"/>
      <c r="I601" s="96"/>
    </row>
    <row r="602" spans="2:9" s="103" customFormat="1" ht="15">
      <c r="B602" s="297"/>
      <c r="C602" s="297"/>
      <c r="D602" s="210"/>
      <c r="E602" s="205"/>
      <c r="F602" s="96"/>
      <c r="G602" s="96"/>
      <c r="H602" s="96"/>
      <c r="I602" s="96"/>
    </row>
    <row r="603" spans="2:9" s="103" customFormat="1" ht="15">
      <c r="B603" s="297"/>
      <c r="C603" s="297"/>
      <c r="D603" s="210"/>
      <c r="E603" s="205"/>
      <c r="F603" s="96"/>
      <c r="G603" s="96"/>
      <c r="H603" s="96"/>
      <c r="I603" s="96"/>
    </row>
    <row r="604" spans="2:9" s="103" customFormat="1" ht="15">
      <c r="B604" s="297"/>
      <c r="C604" s="297"/>
      <c r="D604" s="210"/>
      <c r="E604" s="205"/>
      <c r="F604" s="96"/>
      <c r="G604" s="96"/>
      <c r="H604" s="96"/>
      <c r="I604" s="96"/>
    </row>
    <row r="605" spans="2:9" s="103" customFormat="1" ht="15">
      <c r="B605" s="297"/>
      <c r="C605" s="297"/>
      <c r="D605" s="210"/>
      <c r="E605" s="205"/>
      <c r="F605" s="96"/>
      <c r="G605" s="96"/>
      <c r="H605" s="96"/>
      <c r="I605" s="96"/>
    </row>
    <row r="606" spans="2:9" s="103" customFormat="1" ht="15">
      <c r="B606" s="297"/>
      <c r="C606" s="297"/>
      <c r="D606" s="210"/>
      <c r="E606" s="205"/>
      <c r="F606" s="96"/>
      <c r="G606" s="96"/>
      <c r="H606" s="96"/>
      <c r="I606" s="96"/>
    </row>
    <row r="607" spans="2:9" s="103" customFormat="1" ht="15">
      <c r="B607" s="297"/>
      <c r="C607" s="297"/>
      <c r="D607" s="210"/>
      <c r="E607" s="205"/>
      <c r="F607" s="96"/>
      <c r="G607" s="96"/>
      <c r="H607" s="96"/>
      <c r="I607" s="96"/>
    </row>
    <row r="608" spans="2:9" s="103" customFormat="1" ht="15">
      <c r="B608" s="297"/>
      <c r="C608" s="297"/>
      <c r="D608" s="210"/>
      <c r="E608" s="205"/>
      <c r="F608" s="96"/>
      <c r="G608" s="96"/>
      <c r="H608" s="96"/>
      <c r="I608" s="96"/>
    </row>
    <row r="609" spans="2:9" s="103" customFormat="1" ht="15">
      <c r="B609" s="297"/>
      <c r="C609" s="297"/>
      <c r="D609" s="210"/>
      <c r="E609" s="205"/>
      <c r="F609" s="96"/>
      <c r="G609" s="96"/>
      <c r="H609" s="96"/>
      <c r="I609" s="96"/>
    </row>
    <row r="610" spans="2:9" s="103" customFormat="1" ht="15">
      <c r="B610" s="297"/>
      <c r="C610" s="297"/>
      <c r="D610" s="210"/>
      <c r="E610" s="205"/>
      <c r="F610" s="96"/>
      <c r="G610" s="96"/>
      <c r="H610" s="96"/>
      <c r="I610" s="96"/>
    </row>
    <row r="611" spans="2:9" s="103" customFormat="1" ht="15">
      <c r="B611" s="297"/>
      <c r="C611" s="297"/>
      <c r="D611" s="210"/>
      <c r="E611" s="205"/>
      <c r="F611" s="96"/>
      <c r="G611" s="96"/>
      <c r="H611" s="96"/>
      <c r="I611" s="96"/>
    </row>
    <row r="612" spans="2:9" s="103" customFormat="1" ht="15">
      <c r="B612" s="297"/>
      <c r="C612" s="297"/>
      <c r="D612" s="210"/>
      <c r="E612" s="205"/>
      <c r="F612" s="96"/>
      <c r="G612" s="96"/>
      <c r="H612" s="96"/>
      <c r="I612" s="96"/>
    </row>
    <row r="613" spans="2:9" s="103" customFormat="1" ht="15">
      <c r="B613" s="297"/>
      <c r="C613" s="297"/>
      <c r="D613" s="210"/>
      <c r="E613" s="205"/>
      <c r="F613" s="96"/>
      <c r="G613" s="96"/>
      <c r="H613" s="96"/>
      <c r="I613" s="96"/>
    </row>
    <row r="614" spans="2:9" s="103" customFormat="1" ht="15">
      <c r="B614" s="297"/>
      <c r="C614" s="297"/>
      <c r="D614" s="210"/>
      <c r="E614" s="205"/>
      <c r="F614" s="96"/>
      <c r="G614" s="96"/>
      <c r="H614" s="96"/>
      <c r="I614" s="96"/>
    </row>
    <row r="615" spans="2:9" s="103" customFormat="1" ht="15">
      <c r="B615" s="297"/>
      <c r="C615" s="297"/>
      <c r="D615" s="210"/>
      <c r="E615" s="205"/>
      <c r="F615" s="96"/>
      <c r="G615" s="96"/>
      <c r="H615" s="96"/>
      <c r="I615" s="96"/>
    </row>
    <row r="616" spans="2:9" s="103" customFormat="1" ht="15">
      <c r="B616" s="297"/>
      <c r="C616" s="297"/>
      <c r="D616" s="210"/>
      <c r="E616" s="205"/>
      <c r="F616" s="96"/>
      <c r="G616" s="96"/>
      <c r="H616" s="96"/>
      <c r="I616" s="96"/>
    </row>
    <row r="617" spans="2:9" s="103" customFormat="1" ht="15">
      <c r="B617" s="297"/>
      <c r="C617" s="297"/>
      <c r="D617" s="210"/>
      <c r="E617" s="205"/>
      <c r="F617" s="96"/>
      <c r="G617" s="96"/>
      <c r="H617" s="96"/>
      <c r="I617" s="96"/>
    </row>
    <row r="618" spans="2:9" s="103" customFormat="1" ht="15">
      <c r="B618" s="297"/>
      <c r="C618" s="297"/>
      <c r="D618" s="210"/>
      <c r="E618" s="205"/>
      <c r="F618" s="96"/>
      <c r="G618" s="96"/>
      <c r="H618" s="96"/>
      <c r="I618" s="96"/>
    </row>
    <row r="619" spans="2:9" s="103" customFormat="1" ht="15">
      <c r="B619" s="297"/>
      <c r="C619" s="297"/>
      <c r="D619" s="210"/>
      <c r="E619" s="205"/>
      <c r="F619" s="96"/>
      <c r="G619" s="96"/>
      <c r="H619" s="96"/>
      <c r="I619" s="96"/>
    </row>
    <row r="620" spans="2:9" s="103" customFormat="1" ht="15">
      <c r="B620" s="297"/>
      <c r="C620" s="297"/>
      <c r="D620" s="210"/>
      <c r="E620" s="205"/>
      <c r="F620" s="96"/>
      <c r="G620" s="96"/>
      <c r="H620" s="96"/>
      <c r="I620" s="96"/>
    </row>
    <row r="621" spans="2:9" s="103" customFormat="1" ht="15">
      <c r="B621" s="297"/>
      <c r="C621" s="297"/>
      <c r="D621" s="210"/>
      <c r="E621" s="205"/>
      <c r="F621" s="96"/>
      <c r="G621" s="96"/>
      <c r="H621" s="96"/>
      <c r="I621" s="96"/>
    </row>
    <row r="622" spans="2:9" s="103" customFormat="1" ht="15">
      <c r="B622" s="297"/>
      <c r="C622" s="297"/>
      <c r="D622" s="210"/>
      <c r="E622" s="205"/>
      <c r="F622" s="96"/>
      <c r="G622" s="96"/>
      <c r="H622" s="96"/>
      <c r="I622" s="96"/>
    </row>
    <row r="623" spans="2:9" s="103" customFormat="1" ht="15">
      <c r="B623" s="297"/>
      <c r="C623" s="297"/>
      <c r="D623" s="210"/>
      <c r="E623" s="205"/>
      <c r="F623" s="96"/>
      <c r="G623" s="96"/>
      <c r="H623" s="96"/>
      <c r="I623" s="96"/>
    </row>
    <row r="624" spans="2:9" s="103" customFormat="1" ht="15">
      <c r="B624" s="297"/>
      <c r="C624" s="297"/>
      <c r="D624" s="210"/>
      <c r="E624" s="205"/>
      <c r="F624" s="96"/>
      <c r="G624" s="96"/>
      <c r="H624" s="96"/>
      <c r="I624" s="96"/>
    </row>
    <row r="625" spans="2:9" s="103" customFormat="1" ht="15">
      <c r="B625" s="297"/>
      <c r="C625" s="297"/>
      <c r="D625" s="210"/>
      <c r="E625" s="205"/>
      <c r="F625" s="96"/>
      <c r="G625" s="96"/>
      <c r="H625" s="96"/>
      <c r="I625" s="96"/>
    </row>
    <row r="626" spans="2:9" s="103" customFormat="1" ht="15">
      <c r="B626" s="297"/>
      <c r="C626" s="297"/>
      <c r="D626" s="210"/>
      <c r="E626" s="205"/>
      <c r="F626" s="96"/>
      <c r="G626" s="96"/>
      <c r="H626" s="96"/>
      <c r="I626" s="96"/>
    </row>
    <row r="627" spans="2:9" s="103" customFormat="1" ht="15">
      <c r="B627" s="297"/>
      <c r="C627" s="297"/>
      <c r="D627" s="210"/>
      <c r="E627" s="205"/>
      <c r="F627" s="96"/>
      <c r="G627" s="96"/>
      <c r="H627" s="96"/>
      <c r="I627" s="96"/>
    </row>
    <row r="628" spans="2:9" s="103" customFormat="1" ht="15">
      <c r="B628" s="297"/>
      <c r="C628" s="297"/>
      <c r="D628" s="210"/>
      <c r="E628" s="205"/>
      <c r="F628" s="96"/>
      <c r="G628" s="96"/>
      <c r="H628" s="96"/>
      <c r="I628" s="96"/>
    </row>
    <row r="629" spans="2:9" s="103" customFormat="1" ht="15">
      <c r="B629" s="297"/>
      <c r="C629" s="297"/>
      <c r="D629" s="210"/>
      <c r="E629" s="205"/>
      <c r="F629" s="96"/>
      <c r="G629" s="96"/>
      <c r="H629" s="96"/>
      <c r="I629" s="96"/>
    </row>
    <row r="630" spans="2:9" s="103" customFormat="1" ht="15">
      <c r="B630" s="297"/>
      <c r="C630" s="297"/>
      <c r="D630" s="210"/>
      <c r="E630" s="205"/>
      <c r="F630" s="96"/>
      <c r="G630" s="96"/>
      <c r="H630" s="96"/>
      <c r="I630" s="96"/>
    </row>
    <row r="631" spans="2:9" s="103" customFormat="1" ht="15">
      <c r="B631" s="297"/>
      <c r="C631" s="297"/>
      <c r="D631" s="210"/>
      <c r="E631" s="205"/>
      <c r="F631" s="96"/>
      <c r="G631" s="96"/>
      <c r="H631" s="96"/>
      <c r="I631" s="96"/>
    </row>
    <row r="632" spans="2:9" s="103" customFormat="1" ht="15">
      <c r="B632" s="297"/>
      <c r="C632" s="297"/>
      <c r="D632" s="210"/>
      <c r="E632" s="205"/>
      <c r="F632" s="96"/>
      <c r="G632" s="96"/>
      <c r="H632" s="96"/>
      <c r="I632" s="96"/>
    </row>
    <row r="633" spans="2:9" s="103" customFormat="1" ht="15">
      <c r="B633" s="297"/>
      <c r="C633" s="297"/>
      <c r="D633" s="210"/>
      <c r="E633" s="205"/>
      <c r="F633" s="96"/>
      <c r="G633" s="96"/>
      <c r="H633" s="96"/>
      <c r="I633" s="96"/>
    </row>
    <row r="634" spans="2:9" s="103" customFormat="1" ht="15">
      <c r="B634" s="297"/>
      <c r="C634" s="297"/>
      <c r="D634" s="210"/>
      <c r="E634" s="205"/>
      <c r="F634" s="96"/>
      <c r="G634" s="96"/>
      <c r="H634" s="96"/>
      <c r="I634" s="96"/>
    </row>
    <row r="635" spans="2:9" s="103" customFormat="1" ht="15">
      <c r="B635" s="297"/>
      <c r="C635" s="297"/>
      <c r="D635" s="210"/>
      <c r="E635" s="205"/>
      <c r="F635" s="96"/>
      <c r="G635" s="96"/>
      <c r="H635" s="96"/>
      <c r="I635" s="96"/>
    </row>
    <row r="636" spans="2:9" s="103" customFormat="1" ht="15">
      <c r="B636" s="297"/>
      <c r="C636" s="297"/>
      <c r="D636" s="210"/>
      <c r="E636" s="205"/>
      <c r="F636" s="96"/>
      <c r="G636" s="96"/>
      <c r="H636" s="96"/>
      <c r="I636" s="96"/>
    </row>
    <row r="637" spans="2:9" s="103" customFormat="1" ht="15">
      <c r="B637" s="297"/>
      <c r="C637" s="297"/>
      <c r="D637" s="210"/>
      <c r="E637" s="205"/>
      <c r="F637" s="96"/>
      <c r="G637" s="96"/>
      <c r="H637" s="96"/>
      <c r="I637" s="96"/>
    </row>
    <row r="638" spans="2:9" s="103" customFormat="1" ht="15">
      <c r="B638" s="297"/>
      <c r="C638" s="297"/>
      <c r="D638" s="210"/>
      <c r="E638" s="205"/>
      <c r="F638" s="96"/>
      <c r="G638" s="96"/>
      <c r="H638" s="96"/>
      <c r="I638" s="96"/>
    </row>
    <row r="639" spans="2:9" s="103" customFormat="1" ht="15">
      <c r="B639" s="297"/>
      <c r="C639" s="297"/>
      <c r="D639" s="210"/>
      <c r="E639" s="205"/>
      <c r="F639" s="96"/>
      <c r="G639" s="96"/>
      <c r="H639" s="96"/>
      <c r="I639" s="96"/>
    </row>
    <row r="640" spans="2:9" s="103" customFormat="1" ht="15">
      <c r="B640" s="297"/>
      <c r="C640" s="297"/>
      <c r="D640" s="210"/>
      <c r="E640" s="205"/>
      <c r="F640" s="96"/>
      <c r="G640" s="96"/>
      <c r="H640" s="96"/>
      <c r="I640" s="96"/>
    </row>
    <row r="641" spans="2:9" s="103" customFormat="1" ht="15">
      <c r="B641" s="297"/>
      <c r="C641" s="297"/>
      <c r="D641" s="210"/>
      <c r="E641" s="205"/>
      <c r="F641" s="96"/>
      <c r="G641" s="96"/>
      <c r="H641" s="96"/>
      <c r="I641" s="96"/>
    </row>
    <row r="642" spans="2:9" s="103" customFormat="1" ht="15">
      <c r="B642" s="297"/>
      <c r="C642" s="297"/>
      <c r="D642" s="210"/>
      <c r="E642" s="205"/>
      <c r="F642" s="96"/>
      <c r="G642" s="96"/>
      <c r="H642" s="96"/>
      <c r="I642" s="96"/>
    </row>
    <row r="643" spans="2:9" s="103" customFormat="1" ht="15">
      <c r="B643" s="297"/>
      <c r="C643" s="297"/>
      <c r="D643" s="210"/>
      <c r="E643" s="205"/>
      <c r="F643" s="96"/>
      <c r="G643" s="96"/>
      <c r="H643" s="96"/>
      <c r="I643" s="96"/>
    </row>
    <row r="644" spans="2:9" s="103" customFormat="1" ht="15">
      <c r="B644" s="297"/>
      <c r="C644" s="297"/>
      <c r="D644" s="210"/>
      <c r="E644" s="205"/>
      <c r="F644" s="96"/>
      <c r="G644" s="96"/>
      <c r="H644" s="96"/>
      <c r="I644" s="96"/>
    </row>
    <row r="645" spans="2:9" s="103" customFormat="1" ht="15">
      <c r="B645" s="297"/>
      <c r="C645" s="297"/>
      <c r="D645" s="210"/>
      <c r="E645" s="205"/>
      <c r="F645" s="96"/>
      <c r="G645" s="96"/>
      <c r="H645" s="96"/>
      <c r="I645" s="96"/>
    </row>
    <row r="646" spans="2:9" s="103" customFormat="1" ht="15">
      <c r="B646" s="297"/>
      <c r="C646" s="297"/>
      <c r="D646" s="210"/>
      <c r="E646" s="205"/>
      <c r="F646" s="96"/>
      <c r="G646" s="96"/>
      <c r="H646" s="96"/>
      <c r="I646" s="96"/>
    </row>
    <row r="647" spans="2:9" s="103" customFormat="1" ht="15">
      <c r="B647" s="297"/>
      <c r="C647" s="297"/>
      <c r="D647" s="210"/>
      <c r="E647" s="205"/>
      <c r="F647" s="96"/>
      <c r="G647" s="96"/>
      <c r="H647" s="96"/>
      <c r="I647" s="96"/>
    </row>
    <row r="648" spans="2:9" s="103" customFormat="1" ht="15">
      <c r="B648" s="297"/>
      <c r="C648" s="297"/>
      <c r="D648" s="210"/>
      <c r="E648" s="205"/>
      <c r="F648" s="96"/>
      <c r="G648" s="96"/>
      <c r="H648" s="96"/>
      <c r="I648" s="96"/>
    </row>
    <row r="649" spans="2:9" s="103" customFormat="1" ht="15">
      <c r="B649" s="297"/>
      <c r="C649" s="297"/>
      <c r="D649" s="210"/>
      <c r="E649" s="205"/>
      <c r="F649" s="96"/>
      <c r="G649" s="96"/>
      <c r="H649" s="96"/>
      <c r="I649" s="96"/>
    </row>
    <row r="650" spans="2:9" s="103" customFormat="1" ht="15">
      <c r="B650" s="297"/>
      <c r="C650" s="297"/>
      <c r="D650" s="210"/>
      <c r="E650" s="205"/>
      <c r="F650" s="96"/>
      <c r="G650" s="96"/>
      <c r="H650" s="96"/>
      <c r="I650" s="96"/>
    </row>
    <row r="651" spans="2:9" s="103" customFormat="1" ht="15">
      <c r="B651" s="297"/>
      <c r="C651" s="297"/>
      <c r="D651" s="210"/>
      <c r="E651" s="205"/>
      <c r="F651" s="96"/>
      <c r="G651" s="96"/>
      <c r="H651" s="96"/>
      <c r="I651" s="96"/>
    </row>
    <row r="652" spans="2:9" s="103" customFormat="1" ht="15">
      <c r="B652" s="297"/>
      <c r="C652" s="297"/>
      <c r="D652" s="210"/>
      <c r="E652" s="205"/>
      <c r="F652" s="96"/>
      <c r="G652" s="96"/>
      <c r="H652" s="96"/>
      <c r="I652" s="96"/>
    </row>
    <row r="653" spans="2:9" s="103" customFormat="1" ht="15">
      <c r="B653" s="297"/>
      <c r="C653" s="297"/>
      <c r="D653" s="210"/>
      <c r="E653" s="205"/>
      <c r="F653" s="96"/>
      <c r="G653" s="96"/>
      <c r="H653" s="96"/>
      <c r="I653" s="96"/>
    </row>
    <row r="654" spans="2:9" s="103" customFormat="1" ht="15">
      <c r="B654" s="297"/>
      <c r="C654" s="297"/>
      <c r="D654" s="210"/>
      <c r="E654" s="205"/>
      <c r="F654" s="96"/>
      <c r="G654" s="96"/>
      <c r="H654" s="96"/>
      <c r="I654" s="96"/>
    </row>
    <row r="655" spans="2:9" s="103" customFormat="1" ht="15">
      <c r="B655" s="297"/>
      <c r="C655" s="297"/>
      <c r="D655" s="210"/>
      <c r="E655" s="205"/>
      <c r="F655" s="96"/>
      <c r="G655" s="96"/>
      <c r="H655" s="96"/>
      <c r="I655" s="96"/>
    </row>
    <row r="656" spans="2:9" s="103" customFormat="1" ht="15">
      <c r="B656" s="297"/>
      <c r="C656" s="297"/>
      <c r="D656" s="210"/>
      <c r="E656" s="205"/>
      <c r="F656" s="96"/>
      <c r="G656" s="96"/>
      <c r="H656" s="96"/>
      <c r="I656" s="96"/>
    </row>
    <row r="657" spans="2:9" s="103" customFormat="1" ht="15">
      <c r="B657" s="297"/>
      <c r="C657" s="297"/>
      <c r="D657" s="210"/>
      <c r="E657" s="205"/>
      <c r="F657" s="96"/>
      <c r="G657" s="96"/>
      <c r="H657" s="96"/>
      <c r="I657" s="96"/>
    </row>
    <row r="658" spans="2:9" s="103" customFormat="1" ht="15">
      <c r="B658" s="297"/>
      <c r="C658" s="297"/>
      <c r="D658" s="210"/>
      <c r="E658" s="205"/>
      <c r="F658" s="96"/>
      <c r="G658" s="96"/>
      <c r="H658" s="96"/>
      <c r="I658" s="96"/>
    </row>
    <row r="659" spans="2:9" s="103" customFormat="1" ht="15">
      <c r="B659" s="297"/>
      <c r="C659" s="297"/>
      <c r="D659" s="210"/>
      <c r="E659" s="205"/>
      <c r="F659" s="96"/>
      <c r="G659" s="96"/>
      <c r="H659" s="96"/>
      <c r="I659" s="96"/>
    </row>
    <row r="660" spans="2:9" s="103" customFormat="1" ht="15">
      <c r="B660" s="297"/>
      <c r="C660" s="297"/>
      <c r="D660" s="210"/>
      <c r="E660" s="205"/>
      <c r="F660" s="96"/>
      <c r="G660" s="96"/>
      <c r="H660" s="96"/>
      <c r="I660" s="96"/>
    </row>
    <row r="661" spans="2:9" s="103" customFormat="1" ht="15">
      <c r="B661" s="297"/>
      <c r="C661" s="297"/>
      <c r="D661" s="210"/>
      <c r="E661" s="205"/>
      <c r="F661" s="96"/>
      <c r="G661" s="96"/>
      <c r="H661" s="96"/>
      <c r="I661" s="96"/>
    </row>
    <row r="662" spans="2:9" s="103" customFormat="1" ht="15">
      <c r="B662" s="297"/>
      <c r="C662" s="297"/>
      <c r="D662" s="210"/>
      <c r="E662" s="205"/>
      <c r="F662" s="96"/>
      <c r="G662" s="96"/>
      <c r="H662" s="96"/>
      <c r="I662" s="96"/>
    </row>
    <row r="663" spans="2:9" s="103" customFormat="1" ht="15">
      <c r="B663" s="297"/>
      <c r="C663" s="297"/>
      <c r="D663" s="210"/>
      <c r="E663" s="205"/>
      <c r="F663" s="96"/>
      <c r="G663" s="96"/>
      <c r="H663" s="96"/>
      <c r="I663" s="96"/>
    </row>
    <row r="664" spans="2:9" s="103" customFormat="1" ht="15">
      <c r="B664" s="297"/>
      <c r="C664" s="297"/>
      <c r="D664" s="210"/>
      <c r="E664" s="205"/>
      <c r="F664" s="96"/>
      <c r="G664" s="96"/>
      <c r="H664" s="96"/>
      <c r="I664" s="96"/>
    </row>
    <row r="665" spans="2:9" s="103" customFormat="1" ht="15">
      <c r="B665" s="297"/>
      <c r="C665" s="297"/>
      <c r="D665" s="210"/>
      <c r="E665" s="205"/>
      <c r="F665" s="96"/>
      <c r="G665" s="96"/>
      <c r="H665" s="96"/>
      <c r="I665" s="96"/>
    </row>
    <row r="666" spans="2:9" s="103" customFormat="1" ht="15">
      <c r="B666" s="297"/>
      <c r="C666" s="297"/>
      <c r="D666" s="210"/>
      <c r="E666" s="205"/>
      <c r="F666" s="96"/>
      <c r="G666" s="96"/>
      <c r="H666" s="96"/>
      <c r="I666" s="96"/>
    </row>
    <row r="667" spans="2:9" s="103" customFormat="1" ht="15">
      <c r="B667" s="297"/>
      <c r="C667" s="297"/>
      <c r="D667" s="210"/>
      <c r="E667" s="205"/>
      <c r="F667" s="96"/>
      <c r="G667" s="96"/>
      <c r="H667" s="96"/>
      <c r="I667" s="96"/>
    </row>
    <row r="668" spans="2:9" s="103" customFormat="1" ht="15">
      <c r="B668" s="297"/>
      <c r="C668" s="297"/>
      <c r="D668" s="210"/>
      <c r="E668" s="205"/>
      <c r="F668" s="96"/>
      <c r="G668" s="96"/>
      <c r="H668" s="96"/>
      <c r="I668" s="96"/>
    </row>
    <row r="669" spans="2:9" s="103" customFormat="1" ht="15">
      <c r="B669" s="297"/>
      <c r="C669" s="297"/>
      <c r="D669" s="210"/>
      <c r="E669" s="205"/>
      <c r="F669" s="96"/>
      <c r="G669" s="96"/>
      <c r="H669" s="96"/>
      <c r="I669" s="96"/>
    </row>
    <row r="670" spans="2:9" s="103" customFormat="1" ht="15">
      <c r="B670" s="297"/>
      <c r="C670" s="297"/>
      <c r="D670" s="210"/>
      <c r="E670" s="205"/>
      <c r="F670" s="96"/>
      <c r="G670" s="96"/>
      <c r="H670" s="96"/>
      <c r="I670" s="96"/>
    </row>
    <row r="671" spans="2:9" s="103" customFormat="1" ht="15">
      <c r="B671" s="297"/>
      <c r="C671" s="297"/>
      <c r="D671" s="210"/>
      <c r="E671" s="205"/>
      <c r="F671" s="96"/>
      <c r="G671" s="96"/>
      <c r="H671" s="96"/>
      <c r="I671" s="96"/>
    </row>
    <row r="672" spans="2:9" s="103" customFormat="1" ht="15">
      <c r="B672" s="297"/>
      <c r="C672" s="297"/>
      <c r="D672" s="210"/>
      <c r="E672" s="205"/>
      <c r="F672" s="96"/>
      <c r="G672" s="96"/>
      <c r="H672" s="96"/>
      <c r="I672" s="96"/>
    </row>
    <row r="673" spans="2:9" s="103" customFormat="1" ht="15">
      <c r="B673" s="297"/>
      <c r="C673" s="297"/>
      <c r="D673" s="210"/>
      <c r="E673" s="205"/>
      <c r="F673" s="96"/>
      <c r="G673" s="96"/>
      <c r="H673" s="96"/>
      <c r="I673" s="96"/>
    </row>
    <row r="674" spans="2:9" s="103" customFormat="1" ht="15">
      <c r="B674" s="297"/>
      <c r="C674" s="297"/>
      <c r="D674" s="210"/>
      <c r="E674" s="205"/>
      <c r="F674" s="96"/>
      <c r="G674" s="96"/>
      <c r="H674" s="96"/>
      <c r="I674" s="96"/>
    </row>
    <row r="675" spans="2:9" s="103" customFormat="1" ht="15">
      <c r="B675" s="297"/>
      <c r="C675" s="297"/>
      <c r="D675" s="210"/>
      <c r="E675" s="205"/>
      <c r="F675" s="96"/>
      <c r="G675" s="96"/>
      <c r="H675" s="96"/>
      <c r="I675" s="96"/>
    </row>
    <row r="676" spans="2:9" s="103" customFormat="1" ht="15">
      <c r="B676" s="297"/>
      <c r="C676" s="297"/>
      <c r="D676" s="210"/>
      <c r="E676" s="205"/>
      <c r="F676" s="96"/>
      <c r="G676" s="96"/>
      <c r="H676" s="96"/>
      <c r="I676" s="96"/>
    </row>
    <row r="677" spans="2:9" s="103" customFormat="1" ht="15">
      <c r="B677" s="297"/>
      <c r="C677" s="297"/>
      <c r="D677" s="210"/>
      <c r="E677" s="205"/>
      <c r="F677" s="96"/>
      <c r="G677" s="96"/>
      <c r="H677" s="96"/>
      <c r="I677" s="96"/>
    </row>
    <row r="678" spans="2:9" s="103" customFormat="1" ht="15">
      <c r="B678" s="297"/>
      <c r="C678" s="297"/>
      <c r="D678" s="210"/>
      <c r="E678" s="205"/>
      <c r="F678" s="96"/>
      <c r="G678" s="96"/>
      <c r="H678" s="96"/>
      <c r="I678" s="96"/>
    </row>
    <row r="679" spans="2:9" s="103" customFormat="1" ht="15">
      <c r="B679" s="297"/>
      <c r="C679" s="297"/>
      <c r="D679" s="210"/>
      <c r="E679" s="205"/>
      <c r="F679" s="96"/>
      <c r="G679" s="96"/>
      <c r="H679" s="96"/>
      <c r="I679" s="96"/>
    </row>
    <row r="680" spans="2:9" s="103" customFormat="1" ht="15">
      <c r="B680" s="297"/>
      <c r="C680" s="297"/>
      <c r="D680" s="210"/>
      <c r="E680" s="205"/>
      <c r="F680" s="96"/>
      <c r="G680" s="96"/>
      <c r="H680" s="96"/>
      <c r="I680" s="96"/>
    </row>
    <row r="681" spans="2:9" s="103" customFormat="1" ht="15">
      <c r="B681" s="297"/>
      <c r="C681" s="297"/>
      <c r="D681" s="210"/>
      <c r="E681" s="205"/>
      <c r="F681" s="96"/>
      <c r="G681" s="96"/>
      <c r="H681" s="96"/>
      <c r="I681" s="96"/>
    </row>
    <row r="682" spans="2:9" s="103" customFormat="1" ht="15">
      <c r="B682" s="297"/>
      <c r="C682" s="297"/>
      <c r="D682" s="210"/>
      <c r="E682" s="205"/>
      <c r="F682" s="96"/>
      <c r="G682" s="96"/>
      <c r="H682" s="96"/>
      <c r="I682" s="96"/>
    </row>
    <row r="683" spans="2:9" s="103" customFormat="1" ht="15">
      <c r="B683" s="297"/>
      <c r="C683" s="297"/>
      <c r="D683" s="210"/>
      <c r="E683" s="205"/>
      <c r="F683" s="96"/>
      <c r="G683" s="96"/>
      <c r="H683" s="96"/>
      <c r="I683" s="96"/>
    </row>
    <row r="684" spans="2:9" s="103" customFormat="1" ht="15">
      <c r="B684" s="297"/>
      <c r="C684" s="297"/>
      <c r="D684" s="210"/>
      <c r="E684" s="205"/>
      <c r="F684" s="96"/>
      <c r="G684" s="96"/>
      <c r="H684" s="96"/>
      <c r="I684" s="96"/>
    </row>
    <row r="685" spans="2:9" s="103" customFormat="1" ht="15">
      <c r="B685" s="297"/>
      <c r="C685" s="297"/>
      <c r="D685" s="210"/>
      <c r="E685" s="205"/>
      <c r="F685" s="96"/>
      <c r="G685" s="96"/>
      <c r="H685" s="96"/>
      <c r="I685" s="96"/>
    </row>
    <row r="686" spans="2:9" s="103" customFormat="1" ht="15">
      <c r="B686" s="297"/>
      <c r="C686" s="297"/>
      <c r="D686" s="210"/>
      <c r="E686" s="205"/>
      <c r="F686" s="96"/>
      <c r="G686" s="96"/>
      <c r="H686" s="96"/>
      <c r="I686" s="96"/>
    </row>
    <row r="687" spans="2:9" s="103" customFormat="1" ht="15">
      <c r="B687" s="297"/>
      <c r="C687" s="297"/>
      <c r="D687" s="210"/>
      <c r="E687" s="205"/>
      <c r="F687" s="96"/>
      <c r="G687" s="96"/>
      <c r="H687" s="96"/>
      <c r="I687" s="96"/>
    </row>
    <row r="688" spans="2:9" s="103" customFormat="1" ht="15">
      <c r="B688" s="297"/>
      <c r="C688" s="297"/>
      <c r="D688" s="210"/>
      <c r="E688" s="205"/>
      <c r="F688" s="96"/>
      <c r="G688" s="96"/>
      <c r="H688" s="96"/>
      <c r="I688" s="96"/>
    </row>
    <row r="689" spans="2:9" s="103" customFormat="1" ht="15">
      <c r="B689" s="297"/>
      <c r="C689" s="297"/>
      <c r="D689" s="210"/>
      <c r="E689" s="205"/>
      <c r="F689" s="96"/>
      <c r="G689" s="96"/>
      <c r="H689" s="96"/>
      <c r="I689" s="96"/>
    </row>
    <row r="690" spans="2:9" s="103" customFormat="1" ht="15">
      <c r="B690" s="297"/>
      <c r="C690" s="297"/>
      <c r="D690" s="210"/>
      <c r="E690" s="205"/>
      <c r="F690" s="96"/>
      <c r="G690" s="96"/>
      <c r="H690" s="96"/>
      <c r="I690" s="96"/>
    </row>
    <row r="691" spans="2:9" s="103" customFormat="1" ht="15">
      <c r="B691" s="297"/>
      <c r="C691" s="297"/>
      <c r="D691" s="210"/>
      <c r="E691" s="205"/>
      <c r="F691" s="96"/>
      <c r="G691" s="96"/>
      <c r="H691" s="96"/>
      <c r="I691" s="96"/>
    </row>
    <row r="692" spans="2:9" s="103" customFormat="1" ht="15">
      <c r="B692" s="297"/>
      <c r="C692" s="297"/>
      <c r="D692" s="210"/>
      <c r="E692" s="205"/>
      <c r="F692" s="96"/>
      <c r="G692" s="96"/>
      <c r="H692" s="96"/>
      <c r="I692" s="96"/>
    </row>
    <row r="693" spans="2:9" s="103" customFormat="1" ht="15">
      <c r="B693" s="297"/>
      <c r="C693" s="297"/>
      <c r="D693" s="210"/>
      <c r="E693" s="205"/>
      <c r="F693" s="96"/>
      <c r="G693" s="96"/>
      <c r="H693" s="96"/>
      <c r="I693" s="96"/>
    </row>
    <row r="694" spans="2:9" s="103" customFormat="1" ht="15">
      <c r="B694" s="297"/>
      <c r="C694" s="297"/>
      <c r="D694" s="210"/>
      <c r="E694" s="205"/>
      <c r="F694" s="96"/>
      <c r="G694" s="96"/>
      <c r="H694" s="96"/>
      <c r="I694" s="96"/>
    </row>
    <row r="695" spans="2:9" s="103" customFormat="1" ht="15">
      <c r="B695" s="297"/>
      <c r="C695" s="297"/>
      <c r="D695" s="210"/>
      <c r="E695" s="205"/>
      <c r="F695" s="96"/>
      <c r="G695" s="96"/>
      <c r="H695" s="96"/>
      <c r="I695" s="96"/>
    </row>
    <row r="696" spans="2:9" s="103" customFormat="1" ht="15">
      <c r="B696" s="297"/>
      <c r="C696" s="297"/>
      <c r="D696" s="210"/>
      <c r="E696" s="205"/>
      <c r="F696" s="96"/>
      <c r="G696" s="96"/>
      <c r="H696" s="96"/>
      <c r="I696" s="96"/>
    </row>
    <row r="697" spans="2:9" s="103" customFormat="1" ht="15">
      <c r="B697" s="297"/>
      <c r="C697" s="297"/>
      <c r="D697" s="210"/>
      <c r="E697" s="205"/>
      <c r="F697" s="96"/>
      <c r="G697" s="96"/>
      <c r="H697" s="96"/>
      <c r="I697" s="96"/>
    </row>
    <row r="698" spans="2:9" s="103" customFormat="1" ht="15">
      <c r="B698" s="297"/>
      <c r="C698" s="297"/>
      <c r="D698" s="210"/>
      <c r="E698" s="205"/>
      <c r="F698" s="96"/>
      <c r="G698" s="96"/>
      <c r="H698" s="96"/>
      <c r="I698" s="96"/>
    </row>
    <row r="699" spans="2:9" s="103" customFormat="1" ht="15">
      <c r="B699" s="297"/>
      <c r="C699" s="297"/>
      <c r="D699" s="210"/>
      <c r="E699" s="205"/>
      <c r="F699" s="96"/>
      <c r="G699" s="96"/>
      <c r="H699" s="96"/>
      <c r="I699" s="96"/>
    </row>
    <row r="700" spans="2:9" s="103" customFormat="1" ht="15">
      <c r="B700" s="297"/>
      <c r="C700" s="297"/>
      <c r="D700" s="210"/>
      <c r="E700" s="205"/>
      <c r="F700" s="96"/>
      <c r="G700" s="96"/>
      <c r="H700" s="96"/>
      <c r="I700" s="96"/>
    </row>
    <row r="701" spans="2:9" s="103" customFormat="1" ht="15">
      <c r="B701" s="297"/>
      <c r="C701" s="297"/>
      <c r="D701" s="210"/>
      <c r="E701" s="205"/>
      <c r="F701" s="96"/>
      <c r="G701" s="96"/>
      <c r="H701" s="96"/>
      <c r="I701" s="96"/>
    </row>
    <row r="702" spans="2:9" s="103" customFormat="1" ht="15">
      <c r="B702" s="297"/>
      <c r="C702" s="297"/>
      <c r="D702" s="210"/>
      <c r="E702" s="205"/>
      <c r="F702" s="96"/>
      <c r="G702" s="96"/>
      <c r="H702" s="96"/>
      <c r="I702" s="96"/>
    </row>
    <row r="703" spans="2:9" s="103" customFormat="1" ht="15">
      <c r="B703" s="297"/>
      <c r="C703" s="297"/>
      <c r="D703" s="210"/>
      <c r="E703" s="205"/>
      <c r="F703" s="96"/>
      <c r="G703" s="96"/>
      <c r="H703" s="96"/>
      <c r="I703" s="96"/>
    </row>
    <row r="704" spans="2:9" s="103" customFormat="1" ht="15">
      <c r="B704" s="297"/>
      <c r="C704" s="297"/>
      <c r="D704" s="210"/>
      <c r="E704" s="205"/>
      <c r="F704" s="96"/>
      <c r="G704" s="96"/>
      <c r="H704" s="96"/>
      <c r="I704" s="96"/>
    </row>
    <row r="705" spans="2:9" s="103" customFormat="1" ht="15">
      <c r="B705" s="297"/>
      <c r="C705" s="297"/>
      <c r="D705" s="210"/>
      <c r="E705" s="205"/>
      <c r="F705" s="96"/>
      <c r="G705" s="96"/>
      <c r="H705" s="96"/>
      <c r="I705" s="96"/>
    </row>
    <row r="706" spans="2:9" s="103" customFormat="1" ht="15">
      <c r="B706" s="297"/>
      <c r="C706" s="297"/>
      <c r="D706" s="210"/>
      <c r="E706" s="205"/>
      <c r="F706" s="96"/>
      <c r="G706" s="96"/>
      <c r="H706" s="96"/>
      <c r="I706" s="96"/>
    </row>
    <row r="707" spans="2:9" s="103" customFormat="1" ht="15">
      <c r="B707" s="297"/>
      <c r="C707" s="297"/>
      <c r="D707" s="210"/>
      <c r="E707" s="205"/>
      <c r="F707" s="96"/>
      <c r="G707" s="96"/>
      <c r="H707" s="96"/>
      <c r="I707" s="96"/>
    </row>
    <row r="708" spans="2:9" s="103" customFormat="1" ht="15">
      <c r="B708" s="297"/>
      <c r="C708" s="297"/>
      <c r="D708" s="210"/>
      <c r="E708" s="205"/>
      <c r="F708" s="96"/>
      <c r="G708" s="96"/>
      <c r="H708" s="96"/>
      <c r="I708" s="96"/>
    </row>
    <row r="709" spans="2:9" s="103" customFormat="1" ht="15">
      <c r="B709" s="297"/>
      <c r="C709" s="297"/>
      <c r="D709" s="210"/>
      <c r="E709" s="205"/>
      <c r="F709" s="96"/>
      <c r="G709" s="96"/>
      <c r="H709" s="96"/>
      <c r="I709" s="96"/>
    </row>
    <row r="710" spans="2:9" s="103" customFormat="1" ht="15">
      <c r="B710" s="297"/>
      <c r="C710" s="297"/>
      <c r="D710" s="210"/>
      <c r="E710" s="205"/>
      <c r="F710" s="96"/>
      <c r="G710" s="96"/>
      <c r="H710" s="96"/>
      <c r="I710" s="96"/>
    </row>
    <row r="711" spans="2:9" s="103" customFormat="1" ht="15">
      <c r="B711" s="297"/>
      <c r="C711" s="297"/>
      <c r="D711" s="210"/>
      <c r="E711" s="205"/>
      <c r="F711" s="96"/>
      <c r="G711" s="96"/>
      <c r="H711" s="96"/>
      <c r="I711" s="96"/>
    </row>
    <row r="712" spans="2:9" s="103" customFormat="1" ht="15">
      <c r="B712" s="297"/>
      <c r="C712" s="297"/>
      <c r="D712" s="210"/>
      <c r="E712" s="205"/>
      <c r="F712" s="96"/>
      <c r="G712" s="96"/>
      <c r="H712" s="96"/>
      <c r="I712" s="96"/>
    </row>
    <row r="713" spans="2:9" s="103" customFormat="1" ht="15">
      <c r="B713" s="297"/>
      <c r="C713" s="297"/>
      <c r="D713" s="210"/>
      <c r="E713" s="205"/>
      <c r="F713" s="96"/>
      <c r="G713" s="96"/>
      <c r="H713" s="96"/>
      <c r="I713" s="96"/>
    </row>
    <row r="714" spans="2:9" s="103" customFormat="1" ht="15">
      <c r="B714" s="297"/>
      <c r="C714" s="297"/>
      <c r="D714" s="210"/>
      <c r="E714" s="205"/>
      <c r="F714" s="96"/>
      <c r="G714" s="96"/>
      <c r="H714" s="96"/>
      <c r="I714" s="96"/>
    </row>
    <row r="715" spans="2:9" s="103" customFormat="1" ht="15">
      <c r="B715" s="297"/>
      <c r="C715" s="297"/>
      <c r="D715" s="210"/>
      <c r="E715" s="205"/>
      <c r="F715" s="96"/>
      <c r="G715" s="96"/>
      <c r="H715" s="96"/>
      <c r="I715" s="96"/>
    </row>
    <row r="716" spans="2:9" s="103" customFormat="1" ht="15">
      <c r="B716" s="297"/>
      <c r="C716" s="297"/>
      <c r="D716" s="210"/>
      <c r="E716" s="205"/>
      <c r="F716" s="96"/>
      <c r="G716" s="96"/>
      <c r="H716" s="96"/>
      <c r="I716" s="96"/>
    </row>
    <row r="717" spans="2:9" s="103" customFormat="1" ht="15">
      <c r="B717" s="297"/>
      <c r="C717" s="297"/>
      <c r="D717" s="210"/>
      <c r="E717" s="205"/>
      <c r="F717" s="96"/>
      <c r="G717" s="96"/>
      <c r="H717" s="96"/>
      <c r="I717" s="96"/>
    </row>
    <row r="718" spans="2:9" s="103" customFormat="1" ht="15">
      <c r="B718" s="297"/>
      <c r="C718" s="297"/>
      <c r="D718" s="210"/>
      <c r="E718" s="205"/>
      <c r="F718" s="96"/>
      <c r="G718" s="96"/>
      <c r="H718" s="96"/>
      <c r="I718" s="96"/>
    </row>
    <row r="719" spans="2:9" s="103" customFormat="1" ht="15">
      <c r="B719" s="297"/>
      <c r="C719" s="297"/>
      <c r="D719" s="210"/>
      <c r="E719" s="205"/>
      <c r="F719" s="96"/>
      <c r="G719" s="96"/>
      <c r="H719" s="96"/>
      <c r="I719" s="96"/>
    </row>
    <row r="720" spans="2:9" s="103" customFormat="1" ht="15">
      <c r="B720" s="297"/>
      <c r="C720" s="297"/>
      <c r="D720" s="210"/>
      <c r="E720" s="205"/>
      <c r="F720" s="96"/>
      <c r="G720" s="96"/>
      <c r="H720" s="96"/>
      <c r="I720" s="96"/>
    </row>
    <row r="721" spans="2:9" s="103" customFormat="1" ht="15">
      <c r="B721" s="297"/>
      <c r="C721" s="297"/>
      <c r="D721" s="210"/>
      <c r="E721" s="205"/>
      <c r="F721" s="96"/>
      <c r="G721" s="96"/>
      <c r="H721" s="96"/>
      <c r="I721" s="96"/>
    </row>
    <row r="722" spans="2:9" s="103" customFormat="1" ht="15">
      <c r="B722" s="297"/>
      <c r="C722" s="297"/>
      <c r="D722" s="210"/>
      <c r="E722" s="205"/>
      <c r="F722" s="96"/>
      <c r="G722" s="96"/>
      <c r="H722" s="96"/>
      <c r="I722" s="96"/>
    </row>
    <row r="723" spans="2:9" s="103" customFormat="1" ht="15">
      <c r="B723" s="297"/>
      <c r="C723" s="297"/>
      <c r="D723" s="210"/>
      <c r="E723" s="205"/>
      <c r="F723" s="96"/>
      <c r="G723" s="96"/>
      <c r="H723" s="96"/>
      <c r="I723" s="96"/>
    </row>
    <row r="724" spans="2:9" s="103" customFormat="1" ht="15">
      <c r="B724" s="297"/>
      <c r="C724" s="297"/>
      <c r="D724" s="210"/>
      <c r="E724" s="205"/>
      <c r="F724" s="96"/>
      <c r="G724" s="96"/>
      <c r="H724" s="96"/>
      <c r="I724" s="96"/>
    </row>
    <row r="725" spans="2:9" s="103" customFormat="1" ht="15">
      <c r="B725" s="297"/>
      <c r="C725" s="297"/>
      <c r="D725" s="210"/>
      <c r="E725" s="205"/>
      <c r="F725" s="96"/>
      <c r="G725" s="96"/>
      <c r="H725" s="96"/>
      <c r="I725" s="96"/>
    </row>
    <row r="726" spans="2:9" s="103" customFormat="1" ht="15">
      <c r="B726" s="297"/>
      <c r="C726" s="297"/>
      <c r="D726" s="210"/>
      <c r="E726" s="205"/>
      <c r="F726" s="96"/>
      <c r="G726" s="96"/>
      <c r="H726" s="96"/>
      <c r="I726" s="96"/>
    </row>
    <row r="727" spans="2:9" s="103" customFormat="1" ht="15">
      <c r="B727" s="297"/>
      <c r="C727" s="297"/>
      <c r="D727" s="210"/>
      <c r="E727" s="205"/>
      <c r="F727" s="96"/>
      <c r="G727" s="96"/>
      <c r="H727" s="96"/>
      <c r="I727" s="96"/>
    </row>
    <row r="728" spans="2:9" s="103" customFormat="1" ht="15">
      <c r="B728" s="297"/>
      <c r="C728" s="297"/>
      <c r="D728" s="210"/>
      <c r="E728" s="205"/>
      <c r="F728" s="96"/>
      <c r="G728" s="96"/>
      <c r="H728" s="96"/>
      <c r="I728" s="96"/>
    </row>
    <row r="729" spans="2:9" s="103" customFormat="1" ht="15">
      <c r="B729" s="297"/>
      <c r="C729" s="297"/>
      <c r="D729" s="210"/>
      <c r="E729" s="205"/>
      <c r="F729" s="96"/>
      <c r="G729" s="96"/>
      <c r="H729" s="96"/>
      <c r="I729" s="96"/>
    </row>
    <row r="730" spans="2:9" s="103" customFormat="1" ht="15">
      <c r="B730" s="297"/>
      <c r="C730" s="297"/>
      <c r="D730" s="210"/>
      <c r="E730" s="205"/>
      <c r="F730" s="96"/>
      <c r="G730" s="96"/>
      <c r="H730" s="96"/>
      <c r="I730" s="96"/>
    </row>
    <row r="731" spans="2:9" s="103" customFormat="1" ht="15">
      <c r="B731" s="297"/>
      <c r="C731" s="297"/>
      <c r="D731" s="210"/>
      <c r="E731" s="205"/>
      <c r="F731" s="96"/>
      <c r="G731" s="96"/>
      <c r="H731" s="96"/>
      <c r="I731" s="96"/>
    </row>
    <row r="732" spans="2:9" s="103" customFormat="1" ht="15">
      <c r="B732" s="297"/>
      <c r="C732" s="297"/>
      <c r="D732" s="210"/>
      <c r="E732" s="205"/>
      <c r="F732" s="96"/>
      <c r="G732" s="96"/>
      <c r="H732" s="96"/>
      <c r="I732" s="96"/>
    </row>
    <row r="733" spans="2:9" s="103" customFormat="1" ht="15">
      <c r="B733" s="297"/>
      <c r="C733" s="297"/>
      <c r="D733" s="210"/>
      <c r="E733" s="205"/>
      <c r="F733" s="96"/>
      <c r="G733" s="96"/>
      <c r="H733" s="96"/>
      <c r="I733" s="96"/>
    </row>
    <row r="734" spans="2:9" s="103" customFormat="1" ht="15">
      <c r="B734" s="297"/>
      <c r="C734" s="297"/>
      <c r="D734" s="210"/>
      <c r="E734" s="205"/>
      <c r="F734" s="96"/>
      <c r="G734" s="96"/>
      <c r="H734" s="96"/>
      <c r="I734" s="96"/>
    </row>
    <row r="735" spans="2:9" s="103" customFormat="1" ht="15">
      <c r="B735" s="297"/>
      <c r="C735" s="297"/>
      <c r="D735" s="210"/>
      <c r="E735" s="205"/>
      <c r="F735" s="96"/>
      <c r="G735" s="96"/>
      <c r="H735" s="96"/>
      <c r="I735" s="96"/>
    </row>
    <row r="736" spans="2:9" s="103" customFormat="1" ht="15">
      <c r="B736" s="297"/>
      <c r="C736" s="297"/>
      <c r="D736" s="210"/>
      <c r="E736" s="205"/>
      <c r="F736" s="96"/>
      <c r="G736" s="96"/>
      <c r="H736" s="96"/>
      <c r="I736" s="96"/>
    </row>
    <row r="737" spans="2:9" s="103" customFormat="1" ht="15">
      <c r="B737" s="297"/>
      <c r="C737" s="297"/>
      <c r="D737" s="210"/>
      <c r="E737" s="205"/>
      <c r="F737" s="96"/>
      <c r="G737" s="96"/>
      <c r="H737" s="96"/>
      <c r="I737" s="96"/>
    </row>
    <row r="738" spans="2:9" s="103" customFormat="1" ht="15">
      <c r="B738" s="297"/>
      <c r="C738" s="297"/>
      <c r="D738" s="210"/>
      <c r="E738" s="205"/>
      <c r="F738" s="96"/>
      <c r="G738" s="96"/>
      <c r="H738" s="96"/>
      <c r="I738" s="96"/>
    </row>
    <row r="739" spans="2:9" s="103" customFormat="1" ht="15">
      <c r="B739" s="297"/>
      <c r="C739" s="297"/>
      <c r="D739" s="210"/>
      <c r="E739" s="205"/>
      <c r="F739" s="96"/>
      <c r="G739" s="96"/>
      <c r="H739" s="96"/>
      <c r="I739" s="96"/>
    </row>
    <row r="740" spans="2:9" s="103" customFormat="1" ht="15">
      <c r="B740" s="297"/>
      <c r="C740" s="297"/>
      <c r="D740" s="210"/>
      <c r="E740" s="205"/>
      <c r="F740" s="96"/>
      <c r="G740" s="96"/>
      <c r="H740" s="96"/>
      <c r="I740" s="96"/>
    </row>
    <row r="741" spans="2:9" s="103" customFormat="1" ht="15">
      <c r="B741" s="297"/>
      <c r="C741" s="297"/>
      <c r="D741" s="210"/>
      <c r="E741" s="205"/>
      <c r="F741" s="96"/>
      <c r="G741" s="96"/>
      <c r="H741" s="96"/>
      <c r="I741" s="96"/>
    </row>
    <row r="742" spans="2:9" s="103" customFormat="1" ht="15">
      <c r="B742" s="297"/>
      <c r="C742" s="297"/>
      <c r="D742" s="210"/>
      <c r="E742" s="205"/>
      <c r="F742" s="96"/>
      <c r="G742" s="96"/>
      <c r="H742" s="96"/>
      <c r="I742" s="96"/>
    </row>
    <row r="743" spans="2:9" s="103" customFormat="1" ht="15">
      <c r="B743" s="297"/>
      <c r="C743" s="297"/>
      <c r="D743" s="210"/>
      <c r="E743" s="205"/>
      <c r="F743" s="96"/>
      <c r="G743" s="96"/>
      <c r="H743" s="96"/>
      <c r="I743" s="96"/>
    </row>
    <row r="744" spans="2:9" s="103" customFormat="1" ht="15">
      <c r="B744" s="297"/>
      <c r="C744" s="297"/>
      <c r="D744" s="210"/>
      <c r="E744" s="205"/>
      <c r="F744" s="96"/>
      <c r="G744" s="96"/>
      <c r="H744" s="96"/>
      <c r="I744" s="96"/>
    </row>
    <row r="745" spans="2:9" s="103" customFormat="1" ht="15">
      <c r="B745" s="297"/>
      <c r="C745" s="297"/>
      <c r="D745" s="210"/>
      <c r="E745" s="205"/>
      <c r="F745" s="96"/>
      <c r="G745" s="96"/>
      <c r="H745" s="96"/>
      <c r="I745" s="96"/>
    </row>
    <row r="746" spans="2:9" s="103" customFormat="1" ht="15">
      <c r="B746" s="297"/>
      <c r="C746" s="297"/>
      <c r="D746" s="210"/>
      <c r="E746" s="205"/>
      <c r="F746" s="96"/>
      <c r="G746" s="96"/>
      <c r="H746" s="96"/>
      <c r="I746" s="96"/>
    </row>
    <row r="747" spans="2:9" s="103" customFormat="1" ht="15">
      <c r="B747" s="297"/>
      <c r="C747" s="297"/>
      <c r="D747" s="210"/>
      <c r="E747" s="205"/>
      <c r="F747" s="96"/>
      <c r="G747" s="96"/>
      <c r="H747" s="96"/>
      <c r="I747" s="96"/>
    </row>
    <row r="748" spans="2:9" s="103" customFormat="1" ht="15">
      <c r="B748" s="297"/>
      <c r="C748" s="297"/>
      <c r="D748" s="210"/>
      <c r="E748" s="205"/>
      <c r="F748" s="96"/>
      <c r="G748" s="96"/>
      <c r="H748" s="96"/>
      <c r="I748" s="96"/>
    </row>
    <row r="749" spans="2:9" s="103" customFormat="1" ht="15">
      <c r="B749" s="297"/>
      <c r="C749" s="297"/>
      <c r="D749" s="210"/>
      <c r="E749" s="205"/>
      <c r="F749" s="96"/>
      <c r="G749" s="96"/>
      <c r="H749" s="96"/>
      <c r="I749" s="96"/>
    </row>
    <row r="750" spans="2:9" s="103" customFormat="1" ht="15">
      <c r="B750" s="297"/>
      <c r="C750" s="297"/>
      <c r="D750" s="210"/>
      <c r="E750" s="205"/>
      <c r="F750" s="96"/>
      <c r="G750" s="96"/>
      <c r="H750" s="96"/>
      <c r="I750" s="96"/>
    </row>
    <row r="751" spans="2:9" s="103" customFormat="1" ht="15">
      <c r="B751" s="297"/>
      <c r="C751" s="297"/>
      <c r="D751" s="210"/>
      <c r="E751" s="205"/>
      <c r="F751" s="96"/>
      <c r="G751" s="96"/>
      <c r="H751" s="96"/>
      <c r="I751" s="96"/>
    </row>
    <row r="752" spans="2:9" s="103" customFormat="1" ht="15">
      <c r="B752" s="297"/>
      <c r="C752" s="297"/>
      <c r="D752" s="210"/>
      <c r="E752" s="205"/>
      <c r="F752" s="96"/>
      <c r="G752" s="96"/>
      <c r="H752" s="96"/>
      <c r="I752" s="96"/>
    </row>
    <row r="753" spans="2:9" s="103" customFormat="1" ht="15">
      <c r="B753" s="297"/>
      <c r="C753" s="297"/>
      <c r="D753" s="210"/>
      <c r="E753" s="205"/>
      <c r="F753" s="96"/>
      <c r="G753" s="96"/>
      <c r="H753" s="96"/>
      <c r="I753" s="96"/>
    </row>
    <row r="754" spans="2:9" s="103" customFormat="1" ht="15">
      <c r="B754" s="297"/>
      <c r="C754" s="297"/>
      <c r="D754" s="210"/>
      <c r="E754" s="205"/>
      <c r="F754" s="96"/>
      <c r="G754" s="96"/>
      <c r="H754" s="96"/>
      <c r="I754" s="96"/>
    </row>
    <row r="755" spans="2:9" s="103" customFormat="1" ht="15">
      <c r="B755" s="297"/>
      <c r="C755" s="297"/>
      <c r="D755" s="210"/>
      <c r="E755" s="205"/>
      <c r="F755" s="96"/>
      <c r="G755" s="96"/>
      <c r="H755" s="96"/>
      <c r="I755" s="96"/>
    </row>
    <row r="756" spans="2:9" s="103" customFormat="1" ht="15">
      <c r="B756" s="297"/>
      <c r="C756" s="297"/>
      <c r="D756" s="210"/>
      <c r="E756" s="205"/>
      <c r="F756" s="96"/>
      <c r="G756" s="96"/>
      <c r="H756" s="96"/>
      <c r="I756" s="96"/>
    </row>
    <row r="757" spans="2:9" s="103" customFormat="1" ht="15">
      <c r="B757" s="297"/>
      <c r="C757" s="297"/>
      <c r="D757" s="210"/>
      <c r="E757" s="205"/>
      <c r="F757" s="96"/>
      <c r="G757" s="96"/>
      <c r="H757" s="96"/>
      <c r="I757" s="96"/>
    </row>
    <row r="758" spans="2:9" s="103" customFormat="1" ht="15">
      <c r="B758" s="297"/>
      <c r="C758" s="297"/>
      <c r="D758" s="210"/>
      <c r="E758" s="205"/>
      <c r="F758" s="96"/>
      <c r="G758" s="96"/>
      <c r="H758" s="96"/>
      <c r="I758" s="96"/>
    </row>
    <row r="759" spans="2:9" s="103" customFormat="1" ht="15">
      <c r="B759" s="297"/>
      <c r="C759" s="297"/>
      <c r="D759" s="210"/>
      <c r="E759" s="205"/>
      <c r="F759" s="96"/>
      <c r="G759" s="96"/>
      <c r="H759" s="96"/>
      <c r="I759" s="96"/>
    </row>
    <row r="760" spans="2:9" s="103" customFormat="1" ht="15">
      <c r="B760" s="297"/>
      <c r="C760" s="297"/>
      <c r="D760" s="210"/>
      <c r="E760" s="205"/>
      <c r="F760" s="96"/>
      <c r="G760" s="96"/>
      <c r="H760" s="96"/>
      <c r="I760" s="96"/>
    </row>
    <row r="761" spans="2:9" s="103" customFormat="1" ht="15">
      <c r="B761" s="297"/>
      <c r="C761" s="297"/>
      <c r="D761" s="210"/>
      <c r="E761" s="205"/>
      <c r="F761" s="96"/>
      <c r="G761" s="96"/>
      <c r="H761" s="96"/>
      <c r="I761" s="96"/>
    </row>
    <row r="762" spans="2:9" s="103" customFormat="1" ht="15">
      <c r="B762" s="297"/>
      <c r="C762" s="297"/>
      <c r="D762" s="210"/>
      <c r="E762" s="205"/>
      <c r="F762" s="96"/>
      <c r="G762" s="96"/>
      <c r="H762" s="96"/>
      <c r="I762" s="96"/>
    </row>
    <row r="763" spans="2:9" s="103" customFormat="1" ht="15">
      <c r="B763" s="297"/>
      <c r="C763" s="297"/>
      <c r="D763" s="210"/>
      <c r="E763" s="205"/>
      <c r="F763" s="96"/>
      <c r="G763" s="96"/>
      <c r="H763" s="96"/>
      <c r="I763" s="96"/>
    </row>
    <row r="764" spans="2:9" s="103" customFormat="1" ht="15">
      <c r="B764" s="297"/>
      <c r="C764" s="297"/>
      <c r="D764" s="210"/>
      <c r="E764" s="205"/>
      <c r="F764" s="96"/>
      <c r="G764" s="96"/>
      <c r="H764" s="96"/>
      <c r="I764" s="96"/>
    </row>
    <row r="765" spans="2:9" s="103" customFormat="1" ht="15">
      <c r="B765" s="297"/>
      <c r="C765" s="297"/>
      <c r="D765" s="210"/>
      <c r="E765" s="205"/>
      <c r="F765" s="96"/>
      <c r="G765" s="96"/>
      <c r="H765" s="96"/>
      <c r="I765" s="96"/>
    </row>
    <row r="766" spans="2:9" s="103" customFormat="1" ht="15">
      <c r="B766" s="297"/>
      <c r="C766" s="297"/>
      <c r="D766" s="210"/>
      <c r="E766" s="205"/>
      <c r="F766" s="96"/>
      <c r="G766" s="96"/>
      <c r="H766" s="96"/>
      <c r="I766" s="96"/>
    </row>
    <row r="767" spans="2:9" s="103" customFormat="1" ht="15">
      <c r="B767" s="297"/>
      <c r="C767" s="297"/>
      <c r="D767" s="210"/>
      <c r="E767" s="205"/>
      <c r="F767" s="96"/>
      <c r="G767" s="96"/>
      <c r="H767" s="96"/>
      <c r="I767" s="96"/>
    </row>
    <row r="768" spans="2:9" s="103" customFormat="1" ht="15">
      <c r="B768" s="297"/>
      <c r="C768" s="297"/>
      <c r="D768" s="210"/>
      <c r="E768" s="205"/>
      <c r="F768" s="96"/>
      <c r="G768" s="96"/>
      <c r="H768" s="96"/>
      <c r="I768" s="96"/>
    </row>
    <row r="769" spans="2:9" s="103" customFormat="1" ht="15">
      <c r="B769" s="297"/>
      <c r="C769" s="297"/>
      <c r="D769" s="210"/>
      <c r="E769" s="205"/>
      <c r="F769" s="96"/>
      <c r="G769" s="96"/>
      <c r="H769" s="96"/>
      <c r="I769" s="96"/>
    </row>
    <row r="770" spans="2:9" s="103" customFormat="1" ht="15">
      <c r="B770" s="297"/>
      <c r="C770" s="297"/>
      <c r="D770" s="210"/>
      <c r="E770" s="205"/>
      <c r="F770" s="96"/>
      <c r="G770" s="96"/>
      <c r="H770" s="96"/>
      <c r="I770" s="96"/>
    </row>
    <row r="771" spans="2:9" s="103" customFormat="1" ht="15">
      <c r="B771" s="297"/>
      <c r="C771" s="297"/>
      <c r="D771" s="210"/>
      <c r="E771" s="205"/>
      <c r="F771" s="96"/>
      <c r="G771" s="96"/>
      <c r="H771" s="96"/>
      <c r="I771" s="96"/>
    </row>
    <row r="772" spans="2:9" s="103" customFormat="1" ht="15">
      <c r="B772" s="297"/>
      <c r="C772" s="297"/>
      <c r="D772" s="210"/>
      <c r="E772" s="205"/>
      <c r="F772" s="96"/>
      <c r="G772" s="96"/>
      <c r="H772" s="96"/>
      <c r="I772" s="96"/>
    </row>
    <row r="773" spans="2:9" s="103" customFormat="1" ht="15">
      <c r="B773" s="297"/>
      <c r="C773" s="297"/>
      <c r="D773" s="210"/>
      <c r="E773" s="205"/>
      <c r="F773" s="96"/>
      <c r="G773" s="96"/>
      <c r="H773" s="96"/>
      <c r="I773" s="96"/>
    </row>
    <row r="774" spans="2:9" s="103" customFormat="1" ht="15">
      <c r="B774" s="297"/>
      <c r="C774" s="297"/>
      <c r="D774" s="210"/>
      <c r="E774" s="205"/>
      <c r="F774" s="96"/>
      <c r="G774" s="96"/>
      <c r="H774" s="96"/>
      <c r="I774" s="96"/>
    </row>
    <row r="775" spans="2:9" s="103" customFormat="1" ht="15">
      <c r="B775" s="297"/>
      <c r="C775" s="297"/>
      <c r="D775" s="210"/>
      <c r="E775" s="205"/>
      <c r="F775" s="96"/>
      <c r="G775" s="96"/>
      <c r="H775" s="96"/>
      <c r="I775" s="96"/>
    </row>
    <row r="776" spans="2:9" s="103" customFormat="1" ht="15">
      <c r="B776" s="297"/>
      <c r="C776" s="297"/>
      <c r="D776" s="210"/>
      <c r="E776" s="205"/>
      <c r="F776" s="96"/>
      <c r="G776" s="96"/>
      <c r="H776" s="96"/>
      <c r="I776" s="96"/>
    </row>
    <row r="777" spans="2:9" s="103" customFormat="1" ht="15">
      <c r="B777" s="297"/>
      <c r="C777" s="297"/>
      <c r="D777" s="210"/>
      <c r="E777" s="205"/>
      <c r="F777" s="96"/>
      <c r="G777" s="96"/>
      <c r="H777" s="96"/>
      <c r="I777" s="96"/>
    </row>
    <row r="778" spans="2:9" s="103" customFormat="1" ht="15">
      <c r="B778" s="297"/>
      <c r="C778" s="297"/>
      <c r="D778" s="210"/>
      <c r="E778" s="205"/>
      <c r="F778" s="96"/>
      <c r="G778" s="96"/>
      <c r="H778" s="96"/>
      <c r="I778" s="96"/>
    </row>
    <row r="779" spans="2:9" s="103" customFormat="1" ht="15">
      <c r="B779" s="297"/>
      <c r="C779" s="297"/>
      <c r="D779" s="210"/>
      <c r="E779" s="205"/>
      <c r="F779" s="96"/>
      <c r="G779" s="96"/>
      <c r="H779" s="96"/>
      <c r="I779" s="96"/>
    </row>
    <row r="780" spans="2:9" s="103" customFormat="1" ht="15">
      <c r="B780" s="297"/>
      <c r="C780" s="297"/>
      <c r="D780" s="210"/>
      <c r="E780" s="205"/>
      <c r="F780" s="96"/>
      <c r="G780" s="96"/>
      <c r="H780" s="96"/>
      <c r="I780" s="96"/>
    </row>
    <row r="781" spans="2:9" s="103" customFormat="1" ht="15">
      <c r="B781" s="297"/>
      <c r="C781" s="297"/>
      <c r="D781" s="210"/>
      <c r="E781" s="205"/>
      <c r="F781" s="96"/>
      <c r="G781" s="96"/>
      <c r="H781" s="96"/>
      <c r="I781" s="96"/>
    </row>
    <row r="782" spans="2:9" s="103" customFormat="1" ht="15">
      <c r="B782" s="297"/>
      <c r="C782" s="297"/>
      <c r="D782" s="210"/>
      <c r="E782" s="205"/>
      <c r="F782" s="96"/>
      <c r="G782" s="96"/>
      <c r="H782" s="96"/>
      <c r="I782" s="96"/>
    </row>
    <row r="783" spans="2:9" s="103" customFormat="1" ht="15">
      <c r="B783" s="297"/>
      <c r="C783" s="297"/>
      <c r="D783" s="210"/>
      <c r="E783" s="205"/>
      <c r="F783" s="96"/>
      <c r="G783" s="96"/>
      <c r="H783" s="96"/>
      <c r="I783" s="96"/>
    </row>
    <row r="784" spans="2:9" s="103" customFormat="1" ht="15">
      <c r="B784" s="297"/>
      <c r="C784" s="297"/>
      <c r="D784" s="210"/>
      <c r="E784" s="205"/>
      <c r="F784" s="96"/>
      <c r="G784" s="96"/>
      <c r="H784" s="96"/>
      <c r="I784" s="96"/>
    </row>
    <row r="785" spans="2:9" s="103" customFormat="1" ht="15">
      <c r="B785" s="297"/>
      <c r="C785" s="297"/>
      <c r="D785" s="210"/>
      <c r="E785" s="205"/>
      <c r="F785" s="96"/>
      <c r="G785" s="96"/>
      <c r="H785" s="96"/>
      <c r="I785" s="96"/>
    </row>
    <row r="786" spans="2:9" s="103" customFormat="1" ht="15">
      <c r="B786" s="297"/>
      <c r="C786" s="297"/>
      <c r="D786" s="210"/>
      <c r="E786" s="205"/>
      <c r="F786" s="96"/>
      <c r="G786" s="96"/>
      <c r="H786" s="96"/>
      <c r="I786" s="96"/>
    </row>
    <row r="787" spans="2:9" s="103" customFormat="1" ht="15">
      <c r="B787" s="297"/>
      <c r="C787" s="297"/>
      <c r="D787" s="210"/>
      <c r="E787" s="205"/>
      <c r="F787" s="96"/>
      <c r="G787" s="96"/>
      <c r="H787" s="96"/>
      <c r="I787" s="96"/>
    </row>
    <row r="788" spans="2:9" s="103" customFormat="1" ht="15">
      <c r="B788" s="297"/>
      <c r="C788" s="297"/>
      <c r="D788" s="210"/>
      <c r="E788" s="205"/>
      <c r="F788" s="96"/>
      <c r="G788" s="96"/>
      <c r="H788" s="96"/>
      <c r="I788" s="96"/>
    </row>
    <row r="789" spans="2:9" s="103" customFormat="1" ht="15">
      <c r="B789" s="297"/>
      <c r="C789" s="297"/>
      <c r="D789" s="210"/>
      <c r="E789" s="205"/>
      <c r="F789" s="96"/>
      <c r="G789" s="96"/>
      <c r="H789" s="96"/>
      <c r="I789" s="96"/>
    </row>
    <row r="790" spans="2:9" s="103" customFormat="1" ht="15">
      <c r="B790" s="297"/>
      <c r="C790" s="297"/>
      <c r="D790" s="210"/>
      <c r="E790" s="205"/>
      <c r="F790" s="96"/>
      <c r="G790" s="96"/>
      <c r="H790" s="96"/>
      <c r="I790" s="96"/>
    </row>
    <row r="791" spans="2:9" s="103" customFormat="1" ht="15">
      <c r="B791" s="297"/>
      <c r="C791" s="297"/>
      <c r="D791" s="210"/>
      <c r="E791" s="205"/>
      <c r="F791" s="96"/>
      <c r="G791" s="96"/>
      <c r="H791" s="96"/>
      <c r="I791" s="96"/>
    </row>
    <row r="792" spans="2:9" s="103" customFormat="1" ht="15">
      <c r="B792" s="297"/>
      <c r="C792" s="297"/>
      <c r="D792" s="210"/>
      <c r="E792" s="205"/>
      <c r="F792" s="96"/>
      <c r="G792" s="96"/>
      <c r="H792" s="96"/>
      <c r="I792" s="96"/>
    </row>
    <row r="793" spans="2:9" s="103" customFormat="1" ht="15">
      <c r="B793" s="297"/>
      <c r="C793" s="297"/>
      <c r="D793" s="210"/>
      <c r="E793" s="205"/>
      <c r="F793" s="96"/>
      <c r="G793" s="96"/>
      <c r="H793" s="96"/>
      <c r="I793" s="96"/>
    </row>
    <row r="794" spans="2:9" s="103" customFormat="1" ht="15">
      <c r="B794" s="297"/>
      <c r="C794" s="297"/>
      <c r="D794" s="210"/>
      <c r="E794" s="205"/>
      <c r="F794" s="96"/>
      <c r="G794" s="96"/>
      <c r="H794" s="96"/>
      <c r="I794" s="96"/>
    </row>
    <row r="795" spans="2:9" s="103" customFormat="1" ht="15">
      <c r="B795" s="297"/>
      <c r="C795" s="297"/>
      <c r="D795" s="210"/>
      <c r="E795" s="205"/>
      <c r="F795" s="96"/>
      <c r="G795" s="96"/>
      <c r="H795" s="96"/>
      <c r="I795" s="96"/>
    </row>
    <row r="796" spans="2:9" s="103" customFormat="1" ht="15">
      <c r="B796" s="297"/>
      <c r="C796" s="297"/>
      <c r="D796" s="210"/>
      <c r="E796" s="205"/>
      <c r="F796" s="96"/>
      <c r="G796" s="96"/>
      <c r="H796" s="96"/>
      <c r="I796" s="96"/>
    </row>
    <row r="797" spans="2:9" s="103" customFormat="1" ht="15">
      <c r="B797" s="297"/>
      <c r="C797" s="297"/>
      <c r="D797" s="210"/>
      <c r="E797" s="205"/>
      <c r="F797" s="96"/>
      <c r="G797" s="96"/>
      <c r="H797" s="96"/>
      <c r="I797" s="96"/>
    </row>
    <row r="798" spans="2:9" s="103" customFormat="1" ht="15">
      <c r="B798" s="297"/>
      <c r="C798" s="297"/>
      <c r="D798" s="210"/>
      <c r="E798" s="205"/>
      <c r="F798" s="96"/>
      <c r="G798" s="96"/>
      <c r="H798" s="96"/>
      <c r="I798" s="96"/>
    </row>
    <row r="799" spans="2:9" s="103" customFormat="1" ht="15">
      <c r="B799" s="297"/>
      <c r="C799" s="297"/>
      <c r="D799" s="210"/>
      <c r="E799" s="205"/>
      <c r="F799" s="96"/>
      <c r="G799" s="96"/>
      <c r="H799" s="96"/>
      <c r="I799" s="96"/>
    </row>
    <row r="800" spans="2:9" s="103" customFormat="1" ht="15">
      <c r="B800" s="297"/>
      <c r="C800" s="297"/>
      <c r="D800" s="210"/>
      <c r="E800" s="205"/>
      <c r="F800" s="96"/>
      <c r="G800" s="96"/>
      <c r="H800" s="96"/>
      <c r="I800" s="96"/>
    </row>
    <row r="801" spans="2:9" s="103" customFormat="1" ht="15">
      <c r="B801" s="297"/>
      <c r="C801" s="297"/>
      <c r="D801" s="210"/>
      <c r="E801" s="205"/>
      <c r="F801" s="96"/>
      <c r="G801" s="96"/>
      <c r="H801" s="96"/>
      <c r="I801" s="96"/>
    </row>
    <row r="802" spans="2:9" s="103" customFormat="1" ht="15">
      <c r="B802" s="297"/>
      <c r="C802" s="297"/>
      <c r="D802" s="210"/>
      <c r="E802" s="205"/>
      <c r="F802" s="96"/>
      <c r="G802" s="96"/>
      <c r="H802" s="96"/>
      <c r="I802" s="96"/>
    </row>
    <row r="803" spans="2:9" s="103" customFormat="1" ht="15">
      <c r="B803" s="297"/>
      <c r="C803" s="297"/>
      <c r="D803" s="210"/>
      <c r="E803" s="205"/>
      <c r="F803" s="96"/>
      <c r="G803" s="96"/>
      <c r="H803" s="96"/>
      <c r="I803" s="96"/>
    </row>
    <row r="804" spans="2:9" s="103" customFormat="1" ht="15">
      <c r="B804" s="297"/>
      <c r="C804" s="297"/>
      <c r="D804" s="210"/>
      <c r="E804" s="205"/>
      <c r="F804" s="96"/>
      <c r="G804" s="96"/>
      <c r="H804" s="96"/>
      <c r="I804" s="96"/>
    </row>
    <row r="805" spans="2:9" s="103" customFormat="1" ht="15">
      <c r="B805" s="297"/>
      <c r="C805" s="297"/>
      <c r="D805" s="210"/>
      <c r="E805" s="205"/>
      <c r="F805" s="96"/>
      <c r="G805" s="96"/>
      <c r="H805" s="96"/>
      <c r="I805" s="96"/>
    </row>
    <row r="806" spans="2:9" s="103" customFormat="1" ht="15">
      <c r="B806" s="297"/>
      <c r="C806" s="297"/>
      <c r="D806" s="210"/>
      <c r="E806" s="205"/>
      <c r="F806" s="96"/>
      <c r="G806" s="96"/>
      <c r="H806" s="96"/>
      <c r="I806" s="96"/>
    </row>
    <row r="807" spans="2:9" s="103" customFormat="1" ht="15">
      <c r="B807" s="297"/>
      <c r="C807" s="297"/>
      <c r="D807" s="210"/>
      <c r="E807" s="205"/>
      <c r="F807" s="96"/>
      <c r="G807" s="96"/>
      <c r="H807" s="96"/>
      <c r="I807" s="96"/>
    </row>
    <row r="808" spans="2:9" s="103" customFormat="1" ht="15">
      <c r="B808" s="297"/>
      <c r="C808" s="297"/>
      <c r="D808" s="210"/>
      <c r="E808" s="205"/>
      <c r="F808" s="96"/>
      <c r="G808" s="96"/>
      <c r="H808" s="96"/>
      <c r="I808" s="96"/>
    </row>
    <row r="809" spans="2:9" s="103" customFormat="1" ht="15">
      <c r="B809" s="297"/>
      <c r="C809" s="297"/>
      <c r="D809" s="210"/>
      <c r="E809" s="205"/>
      <c r="F809" s="96"/>
      <c r="G809" s="96"/>
      <c r="H809" s="96"/>
      <c r="I809" s="96"/>
    </row>
    <row r="810" spans="2:9" s="103" customFormat="1" ht="15">
      <c r="B810" s="297"/>
      <c r="C810" s="297"/>
      <c r="D810" s="210"/>
      <c r="E810" s="205"/>
      <c r="F810" s="96"/>
      <c r="G810" s="96"/>
      <c r="H810" s="96"/>
      <c r="I810" s="96"/>
    </row>
    <row r="811" spans="2:9" s="103" customFormat="1" ht="15">
      <c r="B811" s="297"/>
      <c r="C811" s="297"/>
      <c r="D811" s="210"/>
      <c r="E811" s="205"/>
      <c r="F811" s="96"/>
      <c r="G811" s="96"/>
      <c r="H811" s="96"/>
      <c r="I811" s="96"/>
    </row>
    <row r="812" spans="2:9" s="103" customFormat="1" ht="15">
      <c r="B812" s="297"/>
      <c r="C812" s="297"/>
      <c r="D812" s="210"/>
      <c r="E812" s="205"/>
      <c r="F812" s="96"/>
      <c r="G812" s="96"/>
      <c r="H812" s="96"/>
      <c r="I812" s="96"/>
    </row>
    <row r="813" spans="2:9" s="103" customFormat="1" ht="15">
      <c r="B813" s="297"/>
      <c r="C813" s="297"/>
      <c r="D813" s="210"/>
      <c r="E813" s="205"/>
      <c r="F813" s="96"/>
      <c r="G813" s="96"/>
      <c r="H813" s="96"/>
      <c r="I813" s="96"/>
    </row>
    <row r="814" spans="2:9" s="103" customFormat="1" ht="15">
      <c r="B814" s="297"/>
      <c r="C814" s="297"/>
      <c r="D814" s="210"/>
      <c r="E814" s="205"/>
      <c r="F814" s="96"/>
      <c r="G814" s="96"/>
      <c r="H814" s="96"/>
      <c r="I814" s="96"/>
    </row>
    <row r="815" spans="2:9" s="103" customFormat="1" ht="15">
      <c r="B815" s="297"/>
      <c r="C815" s="297"/>
      <c r="D815" s="210"/>
      <c r="E815" s="205"/>
      <c r="F815" s="96"/>
      <c r="G815" s="96"/>
      <c r="H815" s="96"/>
      <c r="I815" s="96"/>
    </row>
    <row r="816" spans="2:9" s="103" customFormat="1" ht="15">
      <c r="B816" s="297"/>
      <c r="C816" s="297"/>
      <c r="D816" s="210"/>
      <c r="E816" s="205"/>
      <c r="F816" s="96"/>
      <c r="G816" s="96"/>
      <c r="H816" s="96"/>
      <c r="I816" s="96"/>
    </row>
    <row r="817" spans="2:9" s="103" customFormat="1" ht="15">
      <c r="B817" s="297"/>
      <c r="C817" s="297"/>
      <c r="D817" s="210"/>
      <c r="E817" s="205"/>
      <c r="F817" s="96"/>
      <c r="G817" s="96"/>
      <c r="H817" s="96"/>
      <c r="I817" s="96"/>
    </row>
    <row r="818" spans="2:9" s="103" customFormat="1" ht="15">
      <c r="B818" s="297"/>
      <c r="C818" s="297"/>
      <c r="D818" s="210"/>
      <c r="E818" s="205"/>
      <c r="F818" s="96"/>
      <c r="G818" s="96"/>
      <c r="H818" s="96"/>
      <c r="I818" s="96"/>
    </row>
    <row r="819" spans="2:9" s="103" customFormat="1" ht="15">
      <c r="B819" s="297"/>
      <c r="C819" s="297"/>
      <c r="D819" s="210"/>
      <c r="E819" s="205"/>
      <c r="F819" s="96"/>
      <c r="G819" s="96"/>
      <c r="H819" s="96"/>
      <c r="I819" s="96"/>
    </row>
    <row r="820" spans="2:9" s="103" customFormat="1" ht="15">
      <c r="B820" s="297"/>
      <c r="C820" s="297"/>
      <c r="D820" s="210"/>
      <c r="E820" s="205"/>
      <c r="F820" s="96"/>
      <c r="G820" s="96"/>
      <c r="H820" s="96"/>
      <c r="I820" s="96"/>
    </row>
    <row r="821" spans="2:9" s="103" customFormat="1" ht="15">
      <c r="B821" s="297"/>
      <c r="C821" s="297"/>
      <c r="D821" s="210"/>
      <c r="E821" s="205"/>
      <c r="F821" s="96"/>
      <c r="G821" s="96"/>
      <c r="H821" s="96"/>
      <c r="I821" s="96"/>
    </row>
    <row r="822" spans="2:9" s="103" customFormat="1" ht="15">
      <c r="B822" s="297"/>
      <c r="C822" s="297"/>
      <c r="D822" s="210"/>
      <c r="E822" s="205"/>
      <c r="F822" s="96"/>
      <c r="G822" s="96"/>
      <c r="H822" s="96"/>
      <c r="I822" s="96"/>
    </row>
    <row r="823" spans="2:9" s="103" customFormat="1" ht="15">
      <c r="B823" s="297"/>
      <c r="C823" s="297"/>
      <c r="D823" s="210"/>
      <c r="E823" s="205"/>
      <c r="F823" s="96"/>
      <c r="G823" s="96"/>
      <c r="H823" s="96"/>
      <c r="I823" s="96"/>
    </row>
    <row r="824" spans="2:9" s="103" customFormat="1" ht="15">
      <c r="B824" s="297"/>
      <c r="C824" s="297"/>
      <c r="D824" s="210"/>
      <c r="E824" s="205"/>
      <c r="F824" s="96"/>
      <c r="G824" s="96"/>
      <c r="H824" s="96"/>
      <c r="I824" s="96"/>
    </row>
    <row r="825" spans="2:9" s="103" customFormat="1" ht="15">
      <c r="B825" s="297"/>
      <c r="C825" s="297"/>
      <c r="D825" s="210"/>
      <c r="E825" s="205"/>
      <c r="F825" s="96"/>
      <c r="G825" s="96"/>
      <c r="H825" s="96"/>
      <c r="I825" s="96"/>
    </row>
    <row r="826" spans="2:9" s="103" customFormat="1" ht="15">
      <c r="B826" s="297"/>
      <c r="C826" s="297"/>
      <c r="D826" s="210"/>
      <c r="E826" s="205"/>
      <c r="F826" s="96"/>
      <c r="G826" s="96"/>
      <c r="H826" s="96"/>
      <c r="I826" s="96"/>
    </row>
    <row r="827" spans="2:9" s="103" customFormat="1" ht="15">
      <c r="B827" s="297"/>
      <c r="C827" s="297"/>
      <c r="D827" s="210"/>
      <c r="E827" s="205"/>
      <c r="F827" s="96"/>
      <c r="G827" s="96"/>
      <c r="H827" s="96"/>
      <c r="I827" s="96"/>
    </row>
    <row r="828" spans="2:9" s="103" customFormat="1" ht="15">
      <c r="B828" s="297"/>
      <c r="C828" s="297"/>
      <c r="D828" s="210"/>
      <c r="E828" s="205"/>
      <c r="F828" s="96"/>
      <c r="G828" s="96"/>
      <c r="H828" s="96"/>
      <c r="I828" s="96"/>
    </row>
    <row r="829" spans="2:9" s="103" customFormat="1" ht="15">
      <c r="B829" s="297"/>
      <c r="C829" s="297"/>
      <c r="D829" s="210"/>
      <c r="E829" s="205"/>
      <c r="F829" s="96"/>
      <c r="G829" s="96"/>
      <c r="H829" s="96"/>
      <c r="I829" s="96"/>
    </row>
    <row r="830" spans="2:9" s="103" customFormat="1" ht="15">
      <c r="B830" s="297"/>
      <c r="C830" s="297"/>
      <c r="D830" s="210"/>
      <c r="E830" s="205"/>
      <c r="F830" s="96"/>
      <c r="G830" s="96"/>
      <c r="H830" s="96"/>
      <c r="I830" s="96"/>
    </row>
    <row r="831" spans="2:9" s="103" customFormat="1" ht="15">
      <c r="B831" s="297"/>
      <c r="C831" s="297"/>
      <c r="D831" s="210"/>
      <c r="E831" s="205"/>
      <c r="F831" s="96"/>
      <c r="G831" s="96"/>
      <c r="H831" s="96"/>
      <c r="I831" s="96"/>
    </row>
    <row r="832" spans="2:9" s="103" customFormat="1" ht="15">
      <c r="B832" s="297"/>
      <c r="C832" s="297"/>
      <c r="D832" s="210"/>
      <c r="E832" s="205"/>
      <c r="F832" s="96"/>
      <c r="G832" s="96"/>
      <c r="H832" s="96"/>
      <c r="I832" s="96"/>
    </row>
    <row r="833" spans="2:9" s="103" customFormat="1" ht="15">
      <c r="B833" s="297"/>
      <c r="C833" s="297"/>
      <c r="D833" s="210"/>
      <c r="E833" s="205"/>
      <c r="F833" s="96"/>
      <c r="G833" s="96"/>
      <c r="H833" s="96"/>
      <c r="I833" s="96"/>
    </row>
    <row r="834" spans="2:9" s="103" customFormat="1" ht="15">
      <c r="B834" s="297"/>
      <c r="C834" s="297"/>
      <c r="D834" s="210"/>
      <c r="E834" s="205"/>
      <c r="F834" s="96"/>
      <c r="G834" s="96"/>
      <c r="H834" s="96"/>
      <c r="I834" s="96"/>
    </row>
    <row r="835" spans="2:9" s="103" customFormat="1" ht="15">
      <c r="B835" s="297"/>
      <c r="C835" s="297"/>
      <c r="D835" s="210"/>
      <c r="E835" s="205"/>
      <c r="F835" s="96"/>
      <c r="G835" s="96"/>
      <c r="H835" s="96"/>
      <c r="I835" s="96"/>
    </row>
    <row r="836" spans="2:9" s="103" customFormat="1" ht="15">
      <c r="B836" s="297"/>
      <c r="C836" s="297"/>
      <c r="D836" s="210"/>
      <c r="E836" s="205"/>
      <c r="F836" s="96"/>
      <c r="G836" s="96"/>
      <c r="H836" s="96"/>
      <c r="I836" s="96"/>
    </row>
    <row r="837" spans="2:9" s="103" customFormat="1" ht="15">
      <c r="B837" s="297"/>
      <c r="C837" s="297"/>
      <c r="D837" s="210"/>
      <c r="E837" s="205"/>
      <c r="F837" s="96"/>
      <c r="G837" s="96"/>
      <c r="H837" s="96"/>
      <c r="I837" s="96"/>
    </row>
    <row r="838" spans="2:9" s="103" customFormat="1" ht="15">
      <c r="B838" s="297"/>
      <c r="C838" s="297"/>
      <c r="D838" s="210"/>
      <c r="E838" s="205"/>
      <c r="F838" s="96"/>
      <c r="G838" s="96"/>
      <c r="H838" s="96"/>
      <c r="I838" s="96"/>
    </row>
    <row r="839" spans="2:9" s="103" customFormat="1" ht="15">
      <c r="B839" s="297"/>
      <c r="C839" s="297"/>
      <c r="D839" s="210"/>
      <c r="E839" s="205"/>
      <c r="F839" s="96"/>
      <c r="G839" s="96"/>
      <c r="H839" s="96"/>
      <c r="I839" s="96"/>
    </row>
    <row r="840" spans="2:9" s="103" customFormat="1" ht="15">
      <c r="B840" s="297"/>
      <c r="C840" s="297"/>
      <c r="D840" s="210"/>
      <c r="E840" s="205"/>
      <c r="F840" s="96"/>
      <c r="G840" s="96"/>
      <c r="H840" s="96"/>
      <c r="I840" s="96"/>
    </row>
    <row r="841" spans="2:9" s="103" customFormat="1" ht="15">
      <c r="B841" s="297"/>
      <c r="C841" s="297"/>
      <c r="D841" s="210"/>
      <c r="E841" s="205"/>
      <c r="F841" s="96"/>
      <c r="G841" s="96"/>
      <c r="H841" s="96"/>
      <c r="I841" s="96"/>
    </row>
    <row r="842" spans="2:9" s="103" customFormat="1" ht="15">
      <c r="B842" s="297"/>
      <c r="C842" s="297"/>
      <c r="D842" s="210"/>
      <c r="E842" s="205"/>
      <c r="F842" s="96"/>
      <c r="G842" s="96"/>
      <c r="H842" s="96"/>
      <c r="I842" s="96"/>
    </row>
    <row r="843" spans="2:9" s="103" customFormat="1" ht="15">
      <c r="B843" s="297"/>
      <c r="C843" s="297"/>
      <c r="D843" s="210"/>
      <c r="E843" s="205"/>
      <c r="F843" s="96"/>
      <c r="G843" s="96"/>
      <c r="H843" s="96"/>
      <c r="I843" s="96"/>
    </row>
    <row r="844" spans="2:9" s="103" customFormat="1" ht="15">
      <c r="B844" s="297"/>
      <c r="C844" s="297"/>
      <c r="D844" s="210"/>
      <c r="E844" s="205"/>
      <c r="F844" s="96"/>
      <c r="G844" s="96"/>
      <c r="H844" s="96"/>
      <c r="I844" s="96"/>
    </row>
    <row r="845" spans="2:9" s="103" customFormat="1" ht="15">
      <c r="B845" s="297"/>
      <c r="C845" s="297"/>
      <c r="D845" s="210"/>
      <c r="E845" s="205"/>
      <c r="F845" s="96"/>
      <c r="G845" s="96"/>
      <c r="H845" s="96"/>
      <c r="I845" s="96"/>
    </row>
    <row r="846" spans="2:9" s="103" customFormat="1" ht="15">
      <c r="B846" s="297"/>
      <c r="C846" s="297"/>
      <c r="D846" s="210"/>
      <c r="E846" s="205"/>
      <c r="F846" s="96"/>
      <c r="G846" s="96"/>
      <c r="H846" s="96"/>
      <c r="I846" s="96"/>
    </row>
    <row r="847" spans="2:9" s="103" customFormat="1" ht="15">
      <c r="B847" s="297"/>
      <c r="C847" s="297"/>
      <c r="D847" s="210"/>
      <c r="E847" s="205"/>
      <c r="F847" s="96"/>
      <c r="G847" s="96"/>
      <c r="H847" s="96"/>
      <c r="I847" s="96"/>
    </row>
    <row r="848" spans="2:9" s="103" customFormat="1" ht="15">
      <c r="B848" s="297"/>
      <c r="C848" s="297"/>
      <c r="D848" s="210"/>
      <c r="E848" s="205"/>
      <c r="F848" s="96"/>
      <c r="G848" s="96"/>
      <c r="H848" s="96"/>
      <c r="I848" s="96"/>
    </row>
    <row r="849" spans="2:9" s="103" customFormat="1" ht="15">
      <c r="B849" s="297"/>
      <c r="C849" s="297"/>
      <c r="D849" s="210"/>
      <c r="E849" s="205"/>
      <c r="F849" s="96"/>
      <c r="G849" s="96"/>
      <c r="H849" s="96"/>
      <c r="I849" s="96"/>
    </row>
  </sheetData>
  <sheetProtection/>
  <mergeCells count="130">
    <mergeCell ref="O108:O111"/>
    <mergeCell ref="A1:E2"/>
    <mergeCell ref="A14:B16"/>
    <mergeCell ref="D14:E16"/>
    <mergeCell ref="A43:C45"/>
    <mergeCell ref="G61:H70"/>
    <mergeCell ref="A82:C85"/>
    <mergeCell ref="A100:E100"/>
    <mergeCell ref="B101:D101"/>
    <mergeCell ref="A105:D105"/>
    <mergeCell ref="B142:D142"/>
    <mergeCell ref="A143:D143"/>
    <mergeCell ref="J143:K143"/>
    <mergeCell ref="C14:C16"/>
    <mergeCell ref="F1:F26"/>
    <mergeCell ref="G53:G55"/>
    <mergeCell ref="H53:H55"/>
    <mergeCell ref="I1:I26"/>
    <mergeCell ref="A113:C118"/>
    <mergeCell ref="A135:D135"/>
    <mergeCell ref="B136:D136"/>
    <mergeCell ref="B137:D137"/>
    <mergeCell ref="B138:D138"/>
    <mergeCell ref="B139:D139"/>
    <mergeCell ref="A141:C141"/>
    <mergeCell ref="C121:D121"/>
    <mergeCell ref="C122:D122"/>
    <mergeCell ref="C123:D123"/>
    <mergeCell ref="A132:D132"/>
    <mergeCell ref="A133:D133"/>
    <mergeCell ref="A134:E134"/>
    <mergeCell ref="C109:D109"/>
    <mergeCell ref="C110:D110"/>
    <mergeCell ref="C111:D111"/>
    <mergeCell ref="A112:D112"/>
    <mergeCell ref="A119:D119"/>
    <mergeCell ref="B120:C120"/>
    <mergeCell ref="A106:D106"/>
    <mergeCell ref="B107:C107"/>
    <mergeCell ref="C108:D108"/>
    <mergeCell ref="B93:C93"/>
    <mergeCell ref="B94:C94"/>
    <mergeCell ref="A95:C95"/>
    <mergeCell ref="A96:E96"/>
    <mergeCell ref="B98:C98"/>
    <mergeCell ref="A99:C99"/>
    <mergeCell ref="A86:D86"/>
    <mergeCell ref="A87:E87"/>
    <mergeCell ref="B89:C89"/>
    <mergeCell ref="B90:C90"/>
    <mergeCell ref="B91:C91"/>
    <mergeCell ref="B92:C92"/>
    <mergeCell ref="B76:C76"/>
    <mergeCell ref="B77:C77"/>
    <mergeCell ref="B78:C78"/>
    <mergeCell ref="B79:C79"/>
    <mergeCell ref="B80:C80"/>
    <mergeCell ref="A81:D81"/>
    <mergeCell ref="A66:D66"/>
    <mergeCell ref="A67:E67"/>
    <mergeCell ref="B68:D68"/>
    <mergeCell ref="A73:E73"/>
    <mergeCell ref="B74:D74"/>
    <mergeCell ref="B75:C75"/>
    <mergeCell ref="B60:C60"/>
    <mergeCell ref="B61:C61"/>
    <mergeCell ref="B62:C62"/>
    <mergeCell ref="B63:C63"/>
    <mergeCell ref="B64:C64"/>
    <mergeCell ref="B65:C65"/>
    <mergeCell ref="B54:C54"/>
    <mergeCell ref="B55:C55"/>
    <mergeCell ref="A56:C56"/>
    <mergeCell ref="B57:E57"/>
    <mergeCell ref="B58:C58"/>
    <mergeCell ref="B59:C59"/>
    <mergeCell ref="B50:C50"/>
    <mergeCell ref="G50:H50"/>
    <mergeCell ref="B51:C51"/>
    <mergeCell ref="G51:H51"/>
    <mergeCell ref="B52:C52"/>
    <mergeCell ref="B53:C53"/>
    <mergeCell ref="A41:C41"/>
    <mergeCell ref="A42:D42"/>
    <mergeCell ref="B46:D46"/>
    <mergeCell ref="B47:C47"/>
    <mergeCell ref="B48:C48"/>
    <mergeCell ref="B49:C49"/>
    <mergeCell ref="C33:D33"/>
    <mergeCell ref="A34:D34"/>
    <mergeCell ref="A35:D35"/>
    <mergeCell ref="A36:D36"/>
    <mergeCell ref="B37:E37"/>
    <mergeCell ref="B38:C38"/>
    <mergeCell ref="C27:D27"/>
    <mergeCell ref="C28:D28"/>
    <mergeCell ref="C29:D29"/>
    <mergeCell ref="C30:D30"/>
    <mergeCell ref="C31:D31"/>
    <mergeCell ref="C32:D32"/>
    <mergeCell ref="B23:C23"/>
    <mergeCell ref="D23:E23"/>
    <mergeCell ref="B24:C24"/>
    <mergeCell ref="D24:E24"/>
    <mergeCell ref="A25:D25"/>
    <mergeCell ref="B26:C26"/>
    <mergeCell ref="B20:C20"/>
    <mergeCell ref="D20:E20"/>
    <mergeCell ref="B21:C21"/>
    <mergeCell ref="D21:E21"/>
    <mergeCell ref="B22:C22"/>
    <mergeCell ref="D22:E22"/>
    <mergeCell ref="A13:B13"/>
    <mergeCell ref="D13:E13"/>
    <mergeCell ref="G15:H15"/>
    <mergeCell ref="A17:E17"/>
    <mergeCell ref="A18:E18"/>
    <mergeCell ref="A19:D19"/>
    <mergeCell ref="A7:E7"/>
    <mergeCell ref="C8:E8"/>
    <mergeCell ref="C9:E9"/>
    <mergeCell ref="C10:E10"/>
    <mergeCell ref="C11:E11"/>
    <mergeCell ref="A12:E12"/>
    <mergeCell ref="A3:C3"/>
    <mergeCell ref="A4:C4"/>
    <mergeCell ref="D4:E4"/>
    <mergeCell ref="A5:C5"/>
    <mergeCell ref="D5:E5"/>
    <mergeCell ref="B6:E6"/>
  </mergeCells>
  <hyperlinks>
    <hyperlink ref="B78" location="Plan2!A1" display="Aviso Prévio Trabalhado"/>
    <hyperlink ref="B53" r:id="rId1" display="SEBRAE"/>
    <hyperlink ref="I78" location="Plan2!A1" display="M APÓS PRORROGAÇÃO = 0.194%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9"/>
  <sheetViews>
    <sheetView zoomScale="130" zoomScaleNormal="130" zoomScaleSheetLayoutView="100" zoomScalePageLayoutView="0" workbookViewId="0" topLeftCell="A1">
      <selection activeCell="E77" sqref="E77"/>
    </sheetView>
  </sheetViews>
  <sheetFormatPr defaultColWidth="9.140625" defaultRowHeight="15"/>
  <cols>
    <col min="1" max="1" width="4.7109375" style="98" customWidth="1"/>
    <col min="2" max="2" width="33.421875" style="99" customWidth="1"/>
    <col min="3" max="3" width="31.421875" style="99" customWidth="1"/>
    <col min="4" max="4" width="23.140625" style="100" customWidth="1"/>
    <col min="5" max="5" width="31.28125" style="101" customWidth="1"/>
    <col min="6" max="6" width="31.28125" style="102" hidden="1" customWidth="1"/>
    <col min="7" max="7" width="49.28125" style="102" hidden="1" customWidth="1"/>
    <col min="8" max="8" width="41.140625" style="102" hidden="1" customWidth="1"/>
    <col min="9" max="9" width="31.28125" style="96" hidden="1" customWidth="1"/>
    <col min="10" max="11" width="31.28125" style="103" hidden="1" customWidth="1"/>
    <col min="12" max="12" width="29.140625" style="103" hidden="1" customWidth="1"/>
    <col min="13" max="14" width="31.28125" style="103" hidden="1" customWidth="1"/>
    <col min="15" max="16" width="31.28125" style="103" customWidth="1"/>
    <col min="17" max="17" width="9.140625" style="103" customWidth="1"/>
    <col min="18" max="18" width="15.8515625" style="103" customWidth="1"/>
    <col min="19" max="16384" width="9.140625" style="103" customWidth="1"/>
  </cols>
  <sheetData>
    <row r="1" spans="1:9" ht="15" customHeight="1">
      <c r="A1" s="460" t="s">
        <v>0</v>
      </c>
      <c r="B1" s="461"/>
      <c r="C1" s="461"/>
      <c r="D1" s="461"/>
      <c r="E1" s="462"/>
      <c r="F1" s="450" t="s">
        <v>1</v>
      </c>
      <c r="G1" s="104"/>
      <c r="H1" s="104"/>
      <c r="I1" s="457" t="s">
        <v>2</v>
      </c>
    </row>
    <row r="2" spans="1:9" ht="21.75" customHeight="1">
      <c r="A2" s="463"/>
      <c r="B2" s="464"/>
      <c r="C2" s="464"/>
      <c r="D2" s="464"/>
      <c r="E2" s="465"/>
      <c r="F2" s="450"/>
      <c r="G2" s="104"/>
      <c r="H2" s="104"/>
      <c r="I2" s="457"/>
    </row>
    <row r="3" spans="1:9" ht="15">
      <c r="A3" s="323"/>
      <c r="B3" s="324"/>
      <c r="C3" s="325"/>
      <c r="D3" s="105" t="s">
        <v>3</v>
      </c>
      <c r="E3" s="106" t="s">
        <v>4</v>
      </c>
      <c r="F3" s="450"/>
      <c r="G3" s="104"/>
      <c r="H3" s="104"/>
      <c r="I3" s="457"/>
    </row>
    <row r="4" spans="1:9" ht="15" customHeight="1">
      <c r="A4" s="326" t="s">
        <v>5</v>
      </c>
      <c r="B4" s="327"/>
      <c r="C4" s="328"/>
      <c r="D4" s="329" t="s">
        <v>193</v>
      </c>
      <c r="E4" s="330"/>
      <c r="F4" s="450"/>
      <c r="G4" s="104"/>
      <c r="H4" s="104"/>
      <c r="I4" s="457"/>
    </row>
    <row r="5" spans="1:9" ht="15" customHeight="1">
      <c r="A5" s="326" t="s">
        <v>6</v>
      </c>
      <c r="B5" s="327"/>
      <c r="C5" s="328"/>
      <c r="D5" s="331" t="s">
        <v>194</v>
      </c>
      <c r="E5" s="332"/>
      <c r="F5" s="450"/>
      <c r="G5" s="104"/>
      <c r="H5" s="104"/>
      <c r="I5" s="457"/>
    </row>
    <row r="6" spans="1:9" ht="15">
      <c r="A6" s="107"/>
      <c r="B6" s="327" t="s">
        <v>195</v>
      </c>
      <c r="C6" s="327"/>
      <c r="D6" s="327"/>
      <c r="E6" s="328"/>
      <c r="F6" s="450"/>
      <c r="G6" s="95"/>
      <c r="H6" s="95"/>
      <c r="I6" s="457"/>
    </row>
    <row r="7" spans="1:9" s="95" customFormat="1" ht="15">
      <c r="A7" s="333" t="s">
        <v>7</v>
      </c>
      <c r="B7" s="334"/>
      <c r="C7" s="334"/>
      <c r="D7" s="334"/>
      <c r="E7" s="335"/>
      <c r="F7" s="450"/>
      <c r="G7" s="104"/>
      <c r="H7" s="104"/>
      <c r="I7" s="457"/>
    </row>
    <row r="8" spans="1:9" ht="31.5" customHeight="1">
      <c r="A8" s="108" t="s">
        <v>8</v>
      </c>
      <c r="B8" s="109" t="s">
        <v>9</v>
      </c>
      <c r="C8" s="336">
        <v>43709</v>
      </c>
      <c r="D8" s="337"/>
      <c r="E8" s="338"/>
      <c r="F8" s="450"/>
      <c r="G8" s="110" t="s">
        <v>10</v>
      </c>
      <c r="H8" s="111"/>
      <c r="I8" s="457"/>
    </row>
    <row r="9" spans="1:9" ht="23.25">
      <c r="A9" s="108" t="s">
        <v>11</v>
      </c>
      <c r="B9" s="109" t="s">
        <v>12</v>
      </c>
      <c r="C9" s="329" t="s">
        <v>196</v>
      </c>
      <c r="D9" s="339"/>
      <c r="E9" s="330"/>
      <c r="F9" s="450"/>
      <c r="G9" s="112" t="s">
        <v>13</v>
      </c>
      <c r="H9" s="113"/>
      <c r="I9" s="457"/>
    </row>
    <row r="10" spans="1:11" ht="30">
      <c r="A10" s="108" t="s">
        <v>14</v>
      </c>
      <c r="B10" s="109" t="s">
        <v>15</v>
      </c>
      <c r="C10" s="329" t="s">
        <v>16</v>
      </c>
      <c r="D10" s="339"/>
      <c r="E10" s="330"/>
      <c r="F10" s="450"/>
      <c r="G10" s="114" t="s">
        <v>17</v>
      </c>
      <c r="H10" s="115">
        <f>F143</f>
        <v>0</v>
      </c>
      <c r="I10" s="457"/>
      <c r="K10" s="201"/>
    </row>
    <row r="11" spans="1:9" ht="30">
      <c r="A11" s="108" t="s">
        <v>18</v>
      </c>
      <c r="B11" s="109" t="s">
        <v>19</v>
      </c>
      <c r="C11" s="329" t="s">
        <v>197</v>
      </c>
      <c r="D11" s="339"/>
      <c r="E11" s="330"/>
      <c r="F11" s="450"/>
      <c r="G11" s="96"/>
      <c r="H11" s="96"/>
      <c r="I11" s="457"/>
    </row>
    <row r="12" spans="1:9" s="95" customFormat="1" ht="23.25">
      <c r="A12" s="333" t="s">
        <v>20</v>
      </c>
      <c r="B12" s="334"/>
      <c r="C12" s="334"/>
      <c r="D12" s="334"/>
      <c r="E12" s="335"/>
      <c r="F12" s="450"/>
      <c r="G12" s="110" t="s">
        <v>21</v>
      </c>
      <c r="H12" s="111"/>
      <c r="I12" s="457"/>
    </row>
    <row r="13" spans="1:9" ht="33.75" customHeight="1">
      <c r="A13" s="340" t="s">
        <v>22</v>
      </c>
      <c r="B13" s="341"/>
      <c r="C13" s="116" t="s">
        <v>23</v>
      </c>
      <c r="D13" s="342" t="s">
        <v>24</v>
      </c>
      <c r="E13" s="343"/>
      <c r="F13" s="450"/>
      <c r="G13" s="117" t="s">
        <v>25</v>
      </c>
      <c r="H13" s="118"/>
      <c r="I13" s="457"/>
    </row>
    <row r="14" spans="1:9" ht="24.75" customHeight="1">
      <c r="A14" s="466" t="s">
        <v>198</v>
      </c>
      <c r="B14" s="467"/>
      <c r="C14" s="447" t="s">
        <v>199</v>
      </c>
      <c r="D14" s="472" t="s">
        <v>212</v>
      </c>
      <c r="E14" s="473"/>
      <c r="F14" s="450"/>
      <c r="G14" s="119" t="s">
        <v>26</v>
      </c>
      <c r="H14" s="120">
        <v>0.11</v>
      </c>
      <c r="I14" s="457"/>
    </row>
    <row r="15" spans="1:9" ht="9.75" customHeight="1">
      <c r="A15" s="468"/>
      <c r="B15" s="469"/>
      <c r="C15" s="448"/>
      <c r="D15" s="474"/>
      <c r="E15" s="475"/>
      <c r="F15" s="450"/>
      <c r="G15" s="344" t="s">
        <v>27</v>
      </c>
      <c r="H15" s="345"/>
      <c r="I15" s="457"/>
    </row>
    <row r="16" spans="1:17" ht="10.5" customHeight="1">
      <c r="A16" s="470"/>
      <c r="B16" s="471"/>
      <c r="C16" s="449"/>
      <c r="D16" s="476"/>
      <c r="E16" s="477"/>
      <c r="F16" s="450"/>
      <c r="G16" s="121" t="s">
        <v>28</v>
      </c>
      <c r="H16" s="122">
        <f>E59</f>
        <v>0</v>
      </c>
      <c r="I16" s="457"/>
      <c r="Q16" s="219"/>
    </row>
    <row r="17" spans="1:16" s="95" customFormat="1" ht="18.75">
      <c r="A17" s="346" t="s">
        <v>29</v>
      </c>
      <c r="B17" s="347"/>
      <c r="C17" s="347"/>
      <c r="D17" s="347"/>
      <c r="E17" s="348"/>
      <c r="F17" s="450"/>
      <c r="G17" s="123" t="s">
        <v>30</v>
      </c>
      <c r="H17" s="122">
        <f>E60</f>
        <v>0</v>
      </c>
      <c r="I17" s="457"/>
      <c r="P17" s="103"/>
    </row>
    <row r="18" spans="1:9" s="95" customFormat="1" ht="18.75">
      <c r="A18" s="349" t="s">
        <v>31</v>
      </c>
      <c r="B18" s="350"/>
      <c r="C18" s="350"/>
      <c r="D18" s="350"/>
      <c r="E18" s="351"/>
      <c r="F18" s="450"/>
      <c r="G18" s="123" t="s">
        <v>32</v>
      </c>
      <c r="H18" s="122">
        <f>E109+E110+E111</f>
        <v>0</v>
      </c>
      <c r="I18" s="457"/>
    </row>
    <row r="19" spans="1:17" ht="27.75" customHeight="1">
      <c r="A19" s="352" t="s">
        <v>33</v>
      </c>
      <c r="B19" s="353"/>
      <c r="C19" s="353"/>
      <c r="D19" s="354"/>
      <c r="E19" s="124" t="s">
        <v>34</v>
      </c>
      <c r="F19" s="450"/>
      <c r="G19" s="125" t="s">
        <v>35</v>
      </c>
      <c r="H19" s="126">
        <f>SUM(H16:H18)</f>
        <v>0</v>
      </c>
      <c r="I19" s="457"/>
      <c r="J19" s="95"/>
      <c r="Q19" s="220"/>
    </row>
    <row r="20" spans="1:10" ht="31.5" customHeight="1">
      <c r="A20" s="108">
        <v>1</v>
      </c>
      <c r="B20" s="355" t="s">
        <v>201</v>
      </c>
      <c r="C20" s="355"/>
      <c r="D20" s="356" t="s">
        <v>213</v>
      </c>
      <c r="E20" s="356"/>
      <c r="F20" s="450"/>
      <c r="G20" s="123" t="s">
        <v>36</v>
      </c>
      <c r="H20" s="127">
        <f>E143</f>
        <v>0</v>
      </c>
      <c r="I20" s="457"/>
      <c r="J20" s="202"/>
    </row>
    <row r="21" spans="1:10" ht="31.5" customHeight="1">
      <c r="A21" s="108">
        <v>2</v>
      </c>
      <c r="B21" s="355" t="s">
        <v>37</v>
      </c>
      <c r="C21" s="355"/>
      <c r="D21" s="356" t="s">
        <v>214</v>
      </c>
      <c r="E21" s="356"/>
      <c r="F21" s="450"/>
      <c r="G21" s="128" t="s">
        <v>38</v>
      </c>
      <c r="H21" s="129">
        <f>H20-H19</f>
        <v>0</v>
      </c>
      <c r="I21" s="457"/>
      <c r="J21" s="202"/>
    </row>
    <row r="22" spans="1:10" ht="31.5" customHeight="1">
      <c r="A22" s="108">
        <v>3</v>
      </c>
      <c r="B22" s="355" t="s">
        <v>203</v>
      </c>
      <c r="C22" s="355"/>
      <c r="D22" s="357">
        <v>0</v>
      </c>
      <c r="E22" s="357"/>
      <c r="F22" s="450"/>
      <c r="G22" s="130" t="s">
        <v>39</v>
      </c>
      <c r="H22" s="131">
        <f>H21*11%</f>
        <v>0</v>
      </c>
      <c r="I22" s="457"/>
      <c r="J22" s="203"/>
    </row>
    <row r="23" spans="1:10" ht="31.5" customHeight="1">
      <c r="A23" s="108">
        <v>4</v>
      </c>
      <c r="B23" s="355" t="s">
        <v>40</v>
      </c>
      <c r="C23" s="355"/>
      <c r="D23" s="356" t="s">
        <v>215</v>
      </c>
      <c r="E23" s="356"/>
      <c r="F23" s="450"/>
      <c r="G23" s="119" t="s">
        <v>41</v>
      </c>
      <c r="H23" s="132"/>
      <c r="I23" s="457"/>
      <c r="J23" s="202"/>
    </row>
    <row r="24" spans="1:10" ht="18.75">
      <c r="A24" s="108">
        <v>5</v>
      </c>
      <c r="B24" s="358" t="s">
        <v>42</v>
      </c>
      <c r="C24" s="358"/>
      <c r="D24" s="359" t="s">
        <v>205</v>
      </c>
      <c r="E24" s="359"/>
      <c r="F24" s="450"/>
      <c r="G24" s="133" t="s">
        <v>43</v>
      </c>
      <c r="H24" s="134">
        <v>0.012</v>
      </c>
      <c r="I24" s="457"/>
      <c r="J24" s="202"/>
    </row>
    <row r="25" spans="1:10" s="96" customFormat="1" ht="18.75">
      <c r="A25" s="360" t="s">
        <v>44</v>
      </c>
      <c r="B25" s="361"/>
      <c r="C25" s="361"/>
      <c r="D25" s="362"/>
      <c r="E25" s="135"/>
      <c r="F25" s="450"/>
      <c r="G25" s="123" t="s">
        <v>45</v>
      </c>
      <c r="H25" s="136">
        <v>0.048</v>
      </c>
      <c r="I25" s="457"/>
      <c r="J25" s="202"/>
    </row>
    <row r="26" spans="1:10" s="96" customFormat="1" ht="22.5" customHeight="1">
      <c r="A26" s="137">
        <v>1</v>
      </c>
      <c r="B26" s="363" t="s">
        <v>46</v>
      </c>
      <c r="C26" s="364"/>
      <c r="D26" s="138" t="s">
        <v>47</v>
      </c>
      <c r="E26" s="124" t="s">
        <v>34</v>
      </c>
      <c r="F26" s="450"/>
      <c r="G26" s="123" t="s">
        <v>48</v>
      </c>
      <c r="H26" s="127">
        <f>H20</f>
        <v>0</v>
      </c>
      <c r="I26" s="457"/>
      <c r="J26" s="202"/>
    </row>
    <row r="27" spans="1:10" ht="23.25">
      <c r="A27" s="139" t="s">
        <v>8</v>
      </c>
      <c r="B27" s="140" t="s">
        <v>49</v>
      </c>
      <c r="C27" s="365"/>
      <c r="D27" s="366"/>
      <c r="E27" s="141">
        <f>D22</f>
        <v>0</v>
      </c>
      <c r="G27" s="130" t="s">
        <v>50</v>
      </c>
      <c r="H27" s="131">
        <f>H26*H24</f>
        <v>0</v>
      </c>
      <c r="I27" s="204" t="s">
        <v>51</v>
      </c>
      <c r="J27" s="95"/>
    </row>
    <row r="28" spans="1:12" ht="23.25">
      <c r="A28" s="139" t="s">
        <v>11</v>
      </c>
      <c r="B28" s="142" t="s">
        <v>52</v>
      </c>
      <c r="C28" s="367" t="s">
        <v>53</v>
      </c>
      <c r="D28" s="368"/>
      <c r="E28" s="143">
        <v>0</v>
      </c>
      <c r="G28" s="119" t="s">
        <v>54</v>
      </c>
      <c r="H28" s="120">
        <v>0.01</v>
      </c>
      <c r="I28" s="204" t="s">
        <v>55</v>
      </c>
      <c r="J28" s="205"/>
      <c r="K28" s="205"/>
      <c r="L28" s="205"/>
    </row>
    <row r="29" spans="1:12" ht="31.5" customHeight="1">
      <c r="A29" s="139" t="s">
        <v>14</v>
      </c>
      <c r="B29" s="142" t="s">
        <v>56</v>
      </c>
      <c r="C29" s="367" t="s">
        <v>57</v>
      </c>
      <c r="D29" s="368"/>
      <c r="E29" s="144">
        <v>0</v>
      </c>
      <c r="G29" s="128" t="s">
        <v>36</v>
      </c>
      <c r="H29" s="129">
        <f>H20</f>
        <v>0</v>
      </c>
      <c r="I29" s="204" t="s">
        <v>55</v>
      </c>
      <c r="J29" s="205"/>
      <c r="K29" s="205"/>
      <c r="L29" s="205"/>
    </row>
    <row r="30" spans="1:18" ht="59.25" customHeight="1">
      <c r="A30" s="139" t="s">
        <v>18</v>
      </c>
      <c r="B30" s="142" t="s">
        <v>58</v>
      </c>
      <c r="C30" s="367" t="s">
        <v>59</v>
      </c>
      <c r="D30" s="368"/>
      <c r="E30" s="143">
        <v>0</v>
      </c>
      <c r="F30" s="145"/>
      <c r="G30" s="130" t="s">
        <v>39</v>
      </c>
      <c r="H30" s="131">
        <f>H29*H28</f>
        <v>0</v>
      </c>
      <c r="I30" s="204" t="s">
        <v>55</v>
      </c>
      <c r="J30" s="205"/>
      <c r="K30" s="205"/>
      <c r="L30" s="205"/>
      <c r="R30" s="205"/>
    </row>
    <row r="31" spans="1:16" ht="23.25">
      <c r="A31" s="139" t="s">
        <v>60</v>
      </c>
      <c r="B31" s="142" t="s">
        <v>61</v>
      </c>
      <c r="C31" s="369" t="s">
        <v>62</v>
      </c>
      <c r="D31" s="368"/>
      <c r="E31" s="143">
        <v>0</v>
      </c>
      <c r="F31" s="145"/>
      <c r="G31" s="119" t="s">
        <v>63</v>
      </c>
      <c r="H31" s="120">
        <v>0.03</v>
      </c>
      <c r="I31" s="204" t="s">
        <v>55</v>
      </c>
      <c r="J31" s="205"/>
      <c r="K31" s="205"/>
      <c r="L31" s="205"/>
      <c r="P31" s="206"/>
    </row>
    <row r="32" spans="1:12" ht="27.75" customHeight="1">
      <c r="A32" s="139" t="s">
        <v>64</v>
      </c>
      <c r="B32" s="146" t="s">
        <v>65</v>
      </c>
      <c r="C32" s="367" t="s">
        <v>66</v>
      </c>
      <c r="D32" s="368"/>
      <c r="E32" s="143">
        <v>0</v>
      </c>
      <c r="F32" s="145"/>
      <c r="G32" s="128" t="s">
        <v>36</v>
      </c>
      <c r="H32" s="129">
        <f>H20</f>
        <v>0</v>
      </c>
      <c r="I32" s="204" t="s">
        <v>55</v>
      </c>
      <c r="K32" s="205"/>
      <c r="L32" s="205"/>
    </row>
    <row r="33" spans="1:12" ht="55.5" customHeight="1">
      <c r="A33" s="139" t="s">
        <v>67</v>
      </c>
      <c r="B33" s="147" t="s">
        <v>68</v>
      </c>
      <c r="C33" s="367" t="s">
        <v>69</v>
      </c>
      <c r="D33" s="368"/>
      <c r="E33" s="143">
        <v>0</v>
      </c>
      <c r="F33" s="148"/>
      <c r="G33" s="130" t="s">
        <v>39</v>
      </c>
      <c r="H33" s="131">
        <f>H32*H31</f>
        <v>0</v>
      </c>
      <c r="I33" s="204" t="s">
        <v>55</v>
      </c>
      <c r="K33" s="205"/>
      <c r="L33" s="205"/>
    </row>
    <row r="34" spans="1:12" ht="23.25">
      <c r="A34" s="370" t="s">
        <v>70</v>
      </c>
      <c r="B34" s="371"/>
      <c r="C34" s="371"/>
      <c r="D34" s="372"/>
      <c r="E34" s="149">
        <f>SUM(E27:E33)</f>
        <v>0</v>
      </c>
      <c r="G34" s="119" t="s">
        <v>71</v>
      </c>
      <c r="H34" s="120">
        <v>0.0065</v>
      </c>
      <c r="I34" s="204"/>
      <c r="K34" s="205"/>
      <c r="L34" s="205"/>
    </row>
    <row r="35" spans="1:12" s="97" customFormat="1" ht="25.5" customHeight="1">
      <c r="A35" s="373" t="s">
        <v>72</v>
      </c>
      <c r="B35" s="374"/>
      <c r="C35" s="374"/>
      <c r="D35" s="375"/>
      <c r="E35" s="149">
        <f>SUM(E34:E34)</f>
        <v>0</v>
      </c>
      <c r="F35" s="150">
        <f>SUM(E27:E33)-(E27*6%)</f>
        <v>0</v>
      </c>
      <c r="G35" s="128" t="s">
        <v>36</v>
      </c>
      <c r="H35" s="129">
        <f>H20</f>
        <v>0</v>
      </c>
      <c r="I35" s="207"/>
      <c r="K35" s="205"/>
      <c r="L35" s="205"/>
    </row>
    <row r="36" spans="1:12" s="96" customFormat="1" ht="23.25">
      <c r="A36" s="360" t="s">
        <v>73</v>
      </c>
      <c r="B36" s="361"/>
      <c r="C36" s="361"/>
      <c r="D36" s="362"/>
      <c r="E36" s="135"/>
      <c r="F36" s="151"/>
      <c r="G36" s="130" t="s">
        <v>39</v>
      </c>
      <c r="H36" s="131">
        <f>H35*H34</f>
        <v>0</v>
      </c>
      <c r="I36" s="204"/>
      <c r="K36" s="205"/>
      <c r="L36" s="205"/>
    </row>
    <row r="37" spans="1:12" s="96" customFormat="1" ht="23.25">
      <c r="A37" s="152"/>
      <c r="B37" s="376" t="s">
        <v>74</v>
      </c>
      <c r="C37" s="376"/>
      <c r="D37" s="376"/>
      <c r="E37" s="377"/>
      <c r="F37" s="153"/>
      <c r="G37" s="119" t="s">
        <v>75</v>
      </c>
      <c r="H37" s="120">
        <f>D130</f>
        <v>0</v>
      </c>
      <c r="I37" s="204"/>
      <c r="J37" s="208"/>
      <c r="K37" s="205"/>
      <c r="L37" s="205"/>
    </row>
    <row r="38" spans="1:17" s="96" customFormat="1" ht="21">
      <c r="A38" s="154" t="s">
        <v>76</v>
      </c>
      <c r="B38" s="363" t="s">
        <v>77</v>
      </c>
      <c r="C38" s="364"/>
      <c r="D38" s="155" t="s">
        <v>47</v>
      </c>
      <c r="E38" s="124" t="s">
        <v>34</v>
      </c>
      <c r="F38" s="156"/>
      <c r="G38" s="128" t="s">
        <v>36</v>
      </c>
      <c r="H38" s="129">
        <f>H20</f>
        <v>0</v>
      </c>
      <c r="I38" s="204"/>
      <c r="K38" s="205"/>
      <c r="L38" s="205"/>
      <c r="Q38" s="221"/>
    </row>
    <row r="39" spans="1:12" s="96" customFormat="1" ht="23.25">
      <c r="A39" s="157" t="s">
        <v>8</v>
      </c>
      <c r="B39" s="158" t="s">
        <v>78</v>
      </c>
      <c r="C39" s="159"/>
      <c r="D39" s="160">
        <f>1/12</f>
        <v>0.08333333333333333</v>
      </c>
      <c r="E39" s="149">
        <f>TRUNC($E$35*D39,2)</f>
        <v>0</v>
      </c>
      <c r="F39" s="150">
        <f>E39+(E39*$D$56)</f>
        <v>0</v>
      </c>
      <c r="G39" s="130" t="s">
        <v>39</v>
      </c>
      <c r="H39" s="131">
        <f>H38*H37</f>
        <v>0</v>
      </c>
      <c r="I39" s="209" t="s">
        <v>55</v>
      </c>
      <c r="K39" s="205"/>
      <c r="L39" s="205"/>
    </row>
    <row r="40" spans="1:12" s="96" customFormat="1" ht="23.25">
      <c r="A40" s="157" t="s">
        <v>11</v>
      </c>
      <c r="B40" s="158" t="s">
        <v>79</v>
      </c>
      <c r="C40" s="159"/>
      <c r="D40" s="160">
        <f>(((1+1/3)/12))</f>
        <v>0.1111111111111111</v>
      </c>
      <c r="E40" s="149">
        <f>TRUNC($E$35*D40,2)</f>
        <v>0</v>
      </c>
      <c r="F40" s="150">
        <f>E40+(E40*$D$56)</f>
        <v>0</v>
      </c>
      <c r="G40" s="161" t="s">
        <v>80</v>
      </c>
      <c r="H40" s="162">
        <f>H22+H27+H30+H33+H36+H39</f>
        <v>0</v>
      </c>
      <c r="I40" s="204" t="s">
        <v>55</v>
      </c>
      <c r="J40" s="210"/>
      <c r="K40" s="205"/>
      <c r="L40" s="205"/>
    </row>
    <row r="41" spans="1:12" s="96" customFormat="1" ht="21">
      <c r="A41" s="378" t="s">
        <v>70</v>
      </c>
      <c r="B41" s="379"/>
      <c r="C41" s="380"/>
      <c r="D41" s="163">
        <f>SUM(D39:D40)</f>
        <v>0.19444444444444442</v>
      </c>
      <c r="E41" s="149">
        <f>SUM(E39:E40)</f>
        <v>0</v>
      </c>
      <c r="F41" s="151"/>
      <c r="G41" s="97"/>
      <c r="H41" s="97"/>
      <c r="I41" s="204"/>
      <c r="K41" s="205"/>
      <c r="L41" s="205"/>
    </row>
    <row r="42" spans="1:12" s="97" customFormat="1" ht="25.5" customHeight="1">
      <c r="A42" s="381" t="s">
        <v>81</v>
      </c>
      <c r="B42" s="382"/>
      <c r="C42" s="382"/>
      <c r="D42" s="383"/>
      <c r="E42" s="164">
        <f>SUM(E41:E41)</f>
        <v>0</v>
      </c>
      <c r="F42" s="165"/>
      <c r="G42" s="166" t="s">
        <v>82</v>
      </c>
      <c r="H42" s="167"/>
      <c r="I42" s="207"/>
      <c r="K42" s="205"/>
      <c r="L42" s="205"/>
    </row>
    <row r="43" spans="1:12" s="97" customFormat="1" ht="25.5" customHeight="1">
      <c r="A43" s="478" t="s">
        <v>83</v>
      </c>
      <c r="B43" s="478"/>
      <c r="C43" s="479"/>
      <c r="D43" s="168" t="s">
        <v>84</v>
      </c>
      <c r="E43" s="169">
        <f>E35</f>
        <v>0</v>
      </c>
      <c r="F43" s="165"/>
      <c r="G43" s="170" t="s">
        <v>85</v>
      </c>
      <c r="H43" s="171"/>
      <c r="I43" s="207"/>
      <c r="K43" s="205"/>
      <c r="L43" s="205"/>
    </row>
    <row r="44" spans="1:9" s="96" customFormat="1" ht="22.5" customHeight="1">
      <c r="A44" s="480"/>
      <c r="B44" s="480"/>
      <c r="C44" s="481"/>
      <c r="D44" s="168" t="s">
        <v>86</v>
      </c>
      <c r="E44" s="172">
        <f>E42</f>
        <v>0</v>
      </c>
      <c r="F44" s="151"/>
      <c r="G44" s="173">
        <f>H10+H40</f>
        <v>0</v>
      </c>
      <c r="H44" s="174"/>
      <c r="I44" s="204"/>
    </row>
    <row r="45" spans="1:9" s="96" customFormat="1" ht="22.5" customHeight="1">
      <c r="A45" s="480"/>
      <c r="B45" s="480"/>
      <c r="C45" s="481"/>
      <c r="D45" s="175" t="s">
        <v>70</v>
      </c>
      <c r="E45" s="172">
        <f>SUM(E43:E44)</f>
        <v>0</v>
      </c>
      <c r="F45" s="151"/>
      <c r="H45" s="176"/>
      <c r="I45" s="204"/>
    </row>
    <row r="46" spans="1:16" s="96" customFormat="1" ht="30.75" customHeight="1">
      <c r="A46" s="177"/>
      <c r="B46" s="384" t="s">
        <v>87</v>
      </c>
      <c r="C46" s="384"/>
      <c r="D46" s="385"/>
      <c r="E46" s="178"/>
      <c r="F46" s="151"/>
      <c r="H46" s="176"/>
      <c r="I46" s="204"/>
      <c r="L46" s="198"/>
      <c r="N46" s="211"/>
      <c r="P46" s="212"/>
    </row>
    <row r="47" spans="1:16" s="96" customFormat="1" ht="23.25">
      <c r="A47" s="137" t="s">
        <v>88</v>
      </c>
      <c r="B47" s="363" t="s">
        <v>89</v>
      </c>
      <c r="C47" s="364"/>
      <c r="D47" s="155" t="s">
        <v>90</v>
      </c>
      <c r="E47" s="124" t="s">
        <v>34</v>
      </c>
      <c r="F47" s="151"/>
      <c r="H47" s="176"/>
      <c r="I47" s="204"/>
      <c r="L47" s="198"/>
      <c r="N47" s="211"/>
      <c r="P47" s="212"/>
    </row>
    <row r="48" spans="1:16" s="96" customFormat="1" ht="23.25">
      <c r="A48" s="179" t="s">
        <v>8</v>
      </c>
      <c r="B48" s="386" t="s">
        <v>26</v>
      </c>
      <c r="C48" s="387"/>
      <c r="D48" s="180">
        <v>0.2</v>
      </c>
      <c r="E48" s="149">
        <f aca="true" t="shared" si="0" ref="E48:E55">TRUNC($E$45*D48,2)</f>
        <v>0</v>
      </c>
      <c r="F48" s="181" t="s">
        <v>91</v>
      </c>
      <c r="H48" s="176"/>
      <c r="I48" s="209" t="s">
        <v>55</v>
      </c>
      <c r="L48" s="198"/>
      <c r="N48" s="211"/>
      <c r="P48" s="212"/>
    </row>
    <row r="49" spans="1:16" s="96" customFormat="1" ht="23.25">
      <c r="A49" s="179" t="s">
        <v>11</v>
      </c>
      <c r="B49" s="386" t="s">
        <v>92</v>
      </c>
      <c r="C49" s="387"/>
      <c r="D49" s="180">
        <v>0.025</v>
      </c>
      <c r="E49" s="149">
        <f t="shared" si="0"/>
        <v>0</v>
      </c>
      <c r="F49" s="150">
        <f aca="true" t="shared" si="1" ref="F49:F55">$E$35*D49</f>
        <v>0</v>
      </c>
      <c r="H49" s="176"/>
      <c r="I49" s="209" t="s">
        <v>55</v>
      </c>
      <c r="L49" s="213"/>
      <c r="N49" s="214"/>
      <c r="O49" s="215"/>
      <c r="P49" s="214"/>
    </row>
    <row r="50" spans="1:12" s="96" customFormat="1" ht="23.25">
      <c r="A50" s="179" t="s">
        <v>14</v>
      </c>
      <c r="B50" s="388" t="s">
        <v>207</v>
      </c>
      <c r="C50" s="387"/>
      <c r="D50" s="182">
        <v>0</v>
      </c>
      <c r="E50" s="149">
        <f t="shared" si="0"/>
        <v>0</v>
      </c>
      <c r="F50" s="181" t="s">
        <v>91</v>
      </c>
      <c r="G50" s="389" t="s">
        <v>93</v>
      </c>
      <c r="H50" s="390"/>
      <c r="I50" s="209" t="s">
        <v>55</v>
      </c>
      <c r="L50" s="198"/>
    </row>
    <row r="51" spans="1:16" s="96" customFormat="1" ht="23.25">
      <c r="A51" s="179" t="s">
        <v>18</v>
      </c>
      <c r="B51" s="386" t="s">
        <v>94</v>
      </c>
      <c r="C51" s="387"/>
      <c r="D51" s="180">
        <v>0.015</v>
      </c>
      <c r="E51" s="149">
        <f t="shared" si="0"/>
        <v>0</v>
      </c>
      <c r="F51" s="150">
        <f t="shared" si="1"/>
        <v>0</v>
      </c>
      <c r="G51" s="391" t="s">
        <v>95</v>
      </c>
      <c r="H51" s="392"/>
      <c r="I51" s="209" t="s">
        <v>55</v>
      </c>
      <c r="L51" s="198"/>
      <c r="N51" s="211"/>
      <c r="P51" s="212"/>
    </row>
    <row r="52" spans="1:16" s="96" customFormat="1" ht="21">
      <c r="A52" s="179" t="s">
        <v>60</v>
      </c>
      <c r="B52" s="386" t="s">
        <v>96</v>
      </c>
      <c r="C52" s="387"/>
      <c r="D52" s="180">
        <v>0.01</v>
      </c>
      <c r="E52" s="149">
        <f t="shared" si="0"/>
        <v>0</v>
      </c>
      <c r="F52" s="150">
        <f t="shared" si="1"/>
        <v>0</v>
      </c>
      <c r="G52" s="183" t="s">
        <v>97</v>
      </c>
      <c r="H52" s="184">
        <v>1</v>
      </c>
      <c r="I52" s="209" t="s">
        <v>55</v>
      </c>
      <c r="L52" s="198"/>
      <c r="N52" s="216"/>
      <c r="P52" s="217"/>
    </row>
    <row r="53" spans="1:12" s="96" customFormat="1" ht="21">
      <c r="A53" s="179" t="s">
        <v>64</v>
      </c>
      <c r="B53" s="386" t="s">
        <v>98</v>
      </c>
      <c r="C53" s="387"/>
      <c r="D53" s="180">
        <v>0.006</v>
      </c>
      <c r="E53" s="149">
        <f t="shared" si="0"/>
        <v>0</v>
      </c>
      <c r="F53" s="150">
        <f t="shared" si="1"/>
        <v>0</v>
      </c>
      <c r="G53" s="451" t="s">
        <v>99</v>
      </c>
      <c r="H53" s="454">
        <f>G44</f>
        <v>0</v>
      </c>
      <c r="I53" s="209" t="s">
        <v>55</v>
      </c>
      <c r="L53" s="198"/>
    </row>
    <row r="54" spans="1:12" s="96" customFormat="1" ht="21">
      <c r="A54" s="179" t="s">
        <v>67</v>
      </c>
      <c r="B54" s="386" t="s">
        <v>100</v>
      </c>
      <c r="C54" s="387"/>
      <c r="D54" s="180">
        <v>0.002</v>
      </c>
      <c r="E54" s="149">
        <f t="shared" si="0"/>
        <v>0</v>
      </c>
      <c r="F54" s="150">
        <f t="shared" si="1"/>
        <v>0</v>
      </c>
      <c r="G54" s="452"/>
      <c r="H54" s="455"/>
      <c r="I54" s="209" t="s">
        <v>55</v>
      </c>
      <c r="L54" s="198"/>
    </row>
    <row r="55" spans="1:12" s="96" customFormat="1" ht="21">
      <c r="A55" s="179" t="s">
        <v>101</v>
      </c>
      <c r="B55" s="386" t="s">
        <v>102</v>
      </c>
      <c r="C55" s="387"/>
      <c r="D55" s="180">
        <v>0.08</v>
      </c>
      <c r="E55" s="149">
        <f t="shared" si="0"/>
        <v>0</v>
      </c>
      <c r="F55" s="150">
        <f t="shared" si="1"/>
        <v>0</v>
      </c>
      <c r="G55" s="453"/>
      <c r="H55" s="456"/>
      <c r="I55" s="209" t="s">
        <v>55</v>
      </c>
      <c r="L55" s="198"/>
    </row>
    <row r="56" spans="1:9" s="96" customFormat="1" ht="21" customHeight="1">
      <c r="A56" s="393" t="s">
        <v>70</v>
      </c>
      <c r="B56" s="394"/>
      <c r="C56" s="395"/>
      <c r="D56" s="186">
        <f>SUM(D48:D55)</f>
        <v>0.338</v>
      </c>
      <c r="E56" s="187">
        <f>SUM(E48:E55)</f>
        <v>0</v>
      </c>
      <c r="F56" s="151"/>
      <c r="G56" s="188" t="s">
        <v>103</v>
      </c>
      <c r="H56" s="189">
        <f>E143</f>
        <v>0</v>
      </c>
      <c r="I56" s="204"/>
    </row>
    <row r="57" spans="1:12" s="96" customFormat="1" ht="21">
      <c r="A57" s="152"/>
      <c r="B57" s="376" t="s">
        <v>104</v>
      </c>
      <c r="C57" s="376"/>
      <c r="D57" s="376"/>
      <c r="E57" s="377"/>
      <c r="F57" s="151"/>
      <c r="G57" s="190" t="s">
        <v>105</v>
      </c>
      <c r="H57" s="185">
        <f>G44</f>
        <v>0</v>
      </c>
      <c r="I57" s="204"/>
      <c r="K57" s="205"/>
      <c r="L57" s="205"/>
    </row>
    <row r="58" spans="1:12" ht="23.25">
      <c r="A58" s="137" t="s">
        <v>106</v>
      </c>
      <c r="B58" s="363" t="s">
        <v>107</v>
      </c>
      <c r="C58" s="364"/>
      <c r="D58" s="155" t="s">
        <v>47</v>
      </c>
      <c r="E58" s="124" t="s">
        <v>34</v>
      </c>
      <c r="F58" s="151"/>
      <c r="G58" s="191" t="s">
        <v>108</v>
      </c>
      <c r="H58" s="192">
        <f>H56-H57</f>
        <v>0</v>
      </c>
      <c r="I58" s="204"/>
      <c r="L58" s="205"/>
    </row>
    <row r="59" spans="1:15" ht="21">
      <c r="A59" s="179" t="s">
        <v>8</v>
      </c>
      <c r="B59" s="396" t="s">
        <v>109</v>
      </c>
      <c r="C59" s="397"/>
      <c r="D59" s="194"/>
      <c r="E59" s="195">
        <v>0</v>
      </c>
      <c r="F59" s="150">
        <f aca="true" t="shared" si="2" ref="F59:F65">+E59</f>
        <v>0</v>
      </c>
      <c r="G59" s="96"/>
      <c r="H59" s="96"/>
      <c r="I59" s="204" t="s">
        <v>110</v>
      </c>
      <c r="J59" s="103">
        <f>$E$59*2</f>
        <v>0</v>
      </c>
      <c r="L59" s="205"/>
      <c r="O59" s="205"/>
    </row>
    <row r="60" spans="1:15" ht="23.25" customHeight="1">
      <c r="A60" s="179" t="s">
        <v>11</v>
      </c>
      <c r="B60" s="396" t="s">
        <v>111</v>
      </c>
      <c r="C60" s="397"/>
      <c r="D60" s="196"/>
      <c r="E60" s="197">
        <v>0</v>
      </c>
      <c r="F60" s="150">
        <f t="shared" si="2"/>
        <v>0</v>
      </c>
      <c r="G60" s="96"/>
      <c r="H60" s="198"/>
      <c r="I60" s="204" t="s">
        <v>51</v>
      </c>
      <c r="J60" s="103">
        <f>E60*2</f>
        <v>0</v>
      </c>
      <c r="L60" s="218"/>
      <c r="O60" s="205"/>
    </row>
    <row r="61" spans="1:15" ht="21">
      <c r="A61" s="179" t="s">
        <v>14</v>
      </c>
      <c r="B61" s="396" t="s">
        <v>208</v>
      </c>
      <c r="C61" s="397"/>
      <c r="D61" s="199"/>
      <c r="E61" s="149">
        <v>0</v>
      </c>
      <c r="F61" s="150">
        <f t="shared" si="2"/>
        <v>0</v>
      </c>
      <c r="G61" s="482" t="s">
        <v>112</v>
      </c>
      <c r="H61" s="483"/>
      <c r="I61" s="204" t="s">
        <v>51</v>
      </c>
      <c r="J61" s="103">
        <f>E61*2</f>
        <v>0</v>
      </c>
      <c r="K61" s="219"/>
      <c r="L61" s="205"/>
      <c r="O61" s="205"/>
    </row>
    <row r="62" spans="1:15" ht="21">
      <c r="A62" s="179" t="s">
        <v>18</v>
      </c>
      <c r="B62" s="396" t="s">
        <v>113</v>
      </c>
      <c r="C62" s="397"/>
      <c r="D62" s="199"/>
      <c r="E62" s="149">
        <v>0</v>
      </c>
      <c r="F62" s="150">
        <f t="shared" si="2"/>
        <v>0</v>
      </c>
      <c r="G62" s="484"/>
      <c r="H62" s="485"/>
      <c r="I62" s="204" t="s">
        <v>51</v>
      </c>
      <c r="J62" s="103">
        <f>E62*2</f>
        <v>0</v>
      </c>
      <c r="O62" s="205"/>
    </row>
    <row r="63" spans="1:15" ht="27" customHeight="1">
      <c r="A63" s="179" t="s">
        <v>60</v>
      </c>
      <c r="B63" s="396" t="s">
        <v>209</v>
      </c>
      <c r="C63" s="397"/>
      <c r="D63" s="200"/>
      <c r="E63" s="149">
        <v>0</v>
      </c>
      <c r="F63" s="150">
        <f t="shared" si="2"/>
        <v>0</v>
      </c>
      <c r="G63" s="484"/>
      <c r="H63" s="485"/>
      <c r="I63" s="204" t="s">
        <v>51</v>
      </c>
      <c r="O63" s="205"/>
    </row>
    <row r="64" spans="1:9" ht="21">
      <c r="A64" s="179" t="s">
        <v>64</v>
      </c>
      <c r="B64" s="396" t="s">
        <v>114</v>
      </c>
      <c r="C64" s="397"/>
      <c r="D64" s="199"/>
      <c r="E64" s="149">
        <v>0</v>
      </c>
      <c r="F64" s="150">
        <f t="shared" si="2"/>
        <v>0</v>
      </c>
      <c r="G64" s="484"/>
      <c r="H64" s="485"/>
      <c r="I64" s="204" t="s">
        <v>51</v>
      </c>
    </row>
    <row r="65" spans="1:9" ht="21">
      <c r="A65" s="179" t="s">
        <v>67</v>
      </c>
      <c r="B65" s="396" t="s">
        <v>114</v>
      </c>
      <c r="C65" s="397"/>
      <c r="E65" s="149">
        <v>0</v>
      </c>
      <c r="F65" s="150">
        <f t="shared" si="2"/>
        <v>0</v>
      </c>
      <c r="G65" s="484"/>
      <c r="H65" s="485"/>
      <c r="I65" s="204" t="s">
        <v>51</v>
      </c>
    </row>
    <row r="66" spans="1:9" s="97" customFormat="1" ht="21" customHeight="1">
      <c r="A66" s="378" t="s">
        <v>115</v>
      </c>
      <c r="B66" s="379"/>
      <c r="C66" s="379"/>
      <c r="D66" s="380"/>
      <c r="E66" s="187">
        <f>SUM(E59:E65)</f>
        <v>0</v>
      </c>
      <c r="F66" s="151"/>
      <c r="G66" s="484"/>
      <c r="H66" s="485"/>
      <c r="I66" s="204"/>
    </row>
    <row r="67" spans="1:9" s="97" customFormat="1" ht="20.25" customHeight="1">
      <c r="A67" s="398" t="s">
        <v>116</v>
      </c>
      <c r="B67" s="398"/>
      <c r="C67" s="398"/>
      <c r="D67" s="398"/>
      <c r="E67" s="398"/>
      <c r="F67" s="151"/>
      <c r="G67" s="484"/>
      <c r="H67" s="485"/>
      <c r="I67" s="204"/>
    </row>
    <row r="68" spans="1:9" s="97" customFormat="1" ht="21">
      <c r="A68" s="222">
        <v>2</v>
      </c>
      <c r="B68" s="399" t="s">
        <v>117</v>
      </c>
      <c r="C68" s="400"/>
      <c r="D68" s="401"/>
      <c r="E68" s="223" t="s">
        <v>34</v>
      </c>
      <c r="F68" s="151"/>
      <c r="G68" s="484"/>
      <c r="H68" s="485"/>
      <c r="I68" s="204"/>
    </row>
    <row r="69" spans="1:9" s="97" customFormat="1" ht="30">
      <c r="A69" s="224" t="s">
        <v>76</v>
      </c>
      <c r="B69" s="225" t="s">
        <v>77</v>
      </c>
      <c r="C69" s="226"/>
      <c r="D69" s="227"/>
      <c r="E69" s="228">
        <f>E42</f>
        <v>0</v>
      </c>
      <c r="F69" s="151"/>
      <c r="G69" s="484"/>
      <c r="H69" s="485"/>
      <c r="I69" s="204"/>
    </row>
    <row r="70" spans="1:9" s="97" customFormat="1" ht="21">
      <c r="A70" s="224" t="s">
        <v>88</v>
      </c>
      <c r="B70" s="225" t="s">
        <v>89</v>
      </c>
      <c r="C70" s="226"/>
      <c r="D70" s="227"/>
      <c r="E70" s="228">
        <f>E56</f>
        <v>0</v>
      </c>
      <c r="F70" s="151"/>
      <c r="G70" s="486"/>
      <c r="H70" s="487"/>
      <c r="I70" s="204"/>
    </row>
    <row r="71" spans="1:9" s="97" customFormat="1" ht="21">
      <c r="A71" s="224" t="s">
        <v>106</v>
      </c>
      <c r="B71" s="225" t="s">
        <v>107</v>
      </c>
      <c r="C71" s="226"/>
      <c r="D71" s="227"/>
      <c r="E71" s="228">
        <f>E66</f>
        <v>0</v>
      </c>
      <c r="F71" s="151"/>
      <c r="G71" s="96"/>
      <c r="H71" s="96"/>
      <c r="I71" s="204"/>
    </row>
    <row r="72" spans="1:9" s="97" customFormat="1" ht="21">
      <c r="A72" s="229"/>
      <c r="B72" s="230"/>
      <c r="C72" s="230"/>
      <c r="D72" s="231" t="s">
        <v>70</v>
      </c>
      <c r="E72" s="232">
        <f>SUM(E69:E71)</f>
        <v>0</v>
      </c>
      <c r="F72" s="151"/>
      <c r="G72" s="96"/>
      <c r="H72" s="96"/>
      <c r="I72" s="204"/>
    </row>
    <row r="73" spans="1:18" s="96" customFormat="1" ht="21">
      <c r="A73" s="402" t="s">
        <v>118</v>
      </c>
      <c r="B73" s="402"/>
      <c r="C73" s="402"/>
      <c r="D73" s="402"/>
      <c r="E73" s="402"/>
      <c r="F73" s="151"/>
      <c r="G73" s="208"/>
      <c r="I73" s="204"/>
      <c r="J73" s="208"/>
      <c r="L73" s="272"/>
      <c r="R73" s="279"/>
    </row>
    <row r="74" spans="1:18" s="96" customFormat="1" ht="21">
      <c r="A74" s="137">
        <v>3</v>
      </c>
      <c r="B74" s="352" t="s">
        <v>119</v>
      </c>
      <c r="C74" s="403"/>
      <c r="D74" s="404"/>
      <c r="E74" s="233" t="s">
        <v>34</v>
      </c>
      <c r="F74" s="151"/>
      <c r="G74" s="208"/>
      <c r="I74" s="204"/>
      <c r="R74" s="275"/>
    </row>
    <row r="75" spans="1:12" s="96" customFormat="1" ht="21">
      <c r="A75" s="234" t="s">
        <v>8</v>
      </c>
      <c r="B75" s="405" t="s">
        <v>120</v>
      </c>
      <c r="C75" s="406"/>
      <c r="D75" s="200">
        <f>((1/12)*0)</f>
        <v>0</v>
      </c>
      <c r="E75" s="141">
        <f>TRUNC(+$E$35*D75,2)</f>
        <v>0</v>
      </c>
      <c r="F75" s="151"/>
      <c r="G75" s="208"/>
      <c r="I75" s="204" t="s">
        <v>55</v>
      </c>
      <c r="L75" s="273"/>
    </row>
    <row r="76" spans="1:9" s="96" customFormat="1" ht="21">
      <c r="A76" s="234" t="s">
        <v>11</v>
      </c>
      <c r="B76" s="405" t="s">
        <v>121</v>
      </c>
      <c r="C76" s="406"/>
      <c r="D76" s="200">
        <f>+D55</f>
        <v>0.08</v>
      </c>
      <c r="E76" s="141">
        <f>TRUNC(+E75*D76,2)</f>
        <v>0</v>
      </c>
      <c r="F76" s="235"/>
      <c r="G76" s="208"/>
      <c r="I76" s="204" t="s">
        <v>55</v>
      </c>
    </row>
    <row r="77" spans="1:9" s="96" customFormat="1" ht="30" customHeight="1">
      <c r="A77" s="236" t="s">
        <v>14</v>
      </c>
      <c r="B77" s="405" t="s">
        <v>122</v>
      </c>
      <c r="C77" s="406"/>
      <c r="D77" s="200">
        <f>(0.08*0.5*0)</f>
        <v>0</v>
      </c>
      <c r="E77" s="141">
        <f>ROUND(+$E$35*D77,2)</f>
        <v>0</v>
      </c>
      <c r="F77" s="237">
        <f>$E$35*D77</f>
        <v>0</v>
      </c>
      <c r="G77" s="208"/>
      <c r="I77" s="204" t="s">
        <v>55</v>
      </c>
    </row>
    <row r="78" spans="1:9" s="96" customFormat="1" ht="18.75">
      <c r="A78" s="234" t="s">
        <v>18</v>
      </c>
      <c r="B78" s="407" t="s">
        <v>123</v>
      </c>
      <c r="C78" s="408"/>
      <c r="D78" s="200">
        <f>((7/30)/12)*0</f>
        <v>0</v>
      </c>
      <c r="E78" s="141">
        <f>TRUNC(+D78*$E$35,2)</f>
        <v>0</v>
      </c>
      <c r="F78" s="235"/>
      <c r="G78" s="208"/>
      <c r="I78" s="274" t="s">
        <v>124</v>
      </c>
    </row>
    <row r="79" spans="1:13" s="96" customFormat="1" ht="31.5" customHeight="1">
      <c r="A79" s="234" t="s">
        <v>60</v>
      </c>
      <c r="B79" s="409" t="s">
        <v>210</v>
      </c>
      <c r="C79" s="410"/>
      <c r="D79" s="200">
        <f>+D56</f>
        <v>0.338</v>
      </c>
      <c r="E79" s="141">
        <f>TRUNC(+E78*D79,2)</f>
        <v>0</v>
      </c>
      <c r="F79" s="151"/>
      <c r="G79" s="208"/>
      <c r="H79" s="238"/>
      <c r="I79" s="204" t="s">
        <v>125</v>
      </c>
      <c r="K79" s="242"/>
      <c r="M79" s="275">
        <f>(7/30/12)/30*3</f>
        <v>0.0019444444444444444</v>
      </c>
    </row>
    <row r="80" spans="1:13" s="96" customFormat="1" ht="30.75" customHeight="1">
      <c r="A80" s="236" t="s">
        <v>64</v>
      </c>
      <c r="B80" s="411" t="s">
        <v>126</v>
      </c>
      <c r="C80" s="412"/>
      <c r="D80" s="200">
        <f>(0.08*0.5)*0</f>
        <v>0</v>
      </c>
      <c r="E80" s="141">
        <f>TRUNC(+E35*D80,E352)</f>
        <v>0</v>
      </c>
      <c r="F80" s="150">
        <f>$E$35*D80</f>
        <v>0</v>
      </c>
      <c r="G80" s="208"/>
      <c r="I80" s="204" t="s">
        <v>55</v>
      </c>
      <c r="J80" s="216"/>
      <c r="K80" s="276"/>
      <c r="M80" s="96">
        <f>L79*M79</f>
        <v>0</v>
      </c>
    </row>
    <row r="81" spans="1:13" s="96" customFormat="1" ht="21">
      <c r="A81" s="413" t="s">
        <v>70</v>
      </c>
      <c r="B81" s="414"/>
      <c r="C81" s="414"/>
      <c r="D81" s="415"/>
      <c r="E81" s="239">
        <f>SUM(E75:E80)</f>
        <v>0</v>
      </c>
      <c r="F81" s="151"/>
      <c r="I81" s="204"/>
      <c r="M81" s="96">
        <f>M80*12</f>
        <v>0</v>
      </c>
    </row>
    <row r="82" spans="1:13" s="96" customFormat="1" ht="22.5" customHeight="1">
      <c r="A82" s="458" t="s">
        <v>127</v>
      </c>
      <c r="B82" s="458"/>
      <c r="C82" s="458"/>
      <c r="D82" s="168" t="s">
        <v>84</v>
      </c>
      <c r="E82" s="240">
        <f>E35</f>
        <v>0</v>
      </c>
      <c r="F82" s="151"/>
      <c r="I82" s="204"/>
      <c r="M82" s="96">
        <f>L79*M79</f>
        <v>0</v>
      </c>
    </row>
    <row r="83" spans="1:13" s="96" customFormat="1" ht="22.5" customHeight="1">
      <c r="A83" s="458"/>
      <c r="B83" s="458"/>
      <c r="C83" s="458"/>
      <c r="D83" s="168" t="s">
        <v>128</v>
      </c>
      <c r="E83" s="240">
        <f>E72</f>
        <v>0</v>
      </c>
      <c r="F83" s="151"/>
      <c r="I83" s="204"/>
      <c r="K83" s="210"/>
      <c r="M83" s="96">
        <f>M82*12</f>
        <v>0</v>
      </c>
    </row>
    <row r="84" spans="1:13" s="96" customFormat="1" ht="22.5" customHeight="1">
      <c r="A84" s="458"/>
      <c r="B84" s="458"/>
      <c r="C84" s="458"/>
      <c r="D84" s="168" t="s">
        <v>129</v>
      </c>
      <c r="E84" s="240">
        <f>E81</f>
        <v>0</v>
      </c>
      <c r="F84" s="151"/>
      <c r="I84" s="204"/>
      <c r="L84" s="96">
        <f>L81</f>
        <v>0</v>
      </c>
      <c r="M84" s="221">
        <v>1</v>
      </c>
    </row>
    <row r="85" spans="1:13" s="96" customFormat="1" ht="23.25" customHeight="1">
      <c r="A85" s="458"/>
      <c r="B85" s="458"/>
      <c r="C85" s="458"/>
      <c r="D85" s="241" t="s">
        <v>115</v>
      </c>
      <c r="E85" s="240">
        <f>SUM(E82:E84)</f>
        <v>0</v>
      </c>
      <c r="F85" s="151"/>
      <c r="I85" s="204"/>
      <c r="L85" s="96">
        <f>M83</f>
        <v>0</v>
      </c>
      <c r="M85" s="276" t="e">
        <f>L85*M84/L84</f>
        <v>#DIV/0!</v>
      </c>
    </row>
    <row r="86" spans="1:9" s="96" customFormat="1" ht="23.25" customHeight="1">
      <c r="A86" s="360" t="s">
        <v>130</v>
      </c>
      <c r="B86" s="361"/>
      <c r="C86" s="361"/>
      <c r="D86" s="362"/>
      <c r="E86" s="155" t="s">
        <v>47</v>
      </c>
      <c r="F86" s="151"/>
      <c r="H86" s="242"/>
      <c r="I86" s="204"/>
    </row>
    <row r="87" spans="1:9" s="96" customFormat="1" ht="23.25" customHeight="1">
      <c r="A87" s="416" t="s">
        <v>131</v>
      </c>
      <c r="B87" s="376"/>
      <c r="C87" s="376"/>
      <c r="D87" s="376"/>
      <c r="E87" s="377"/>
      <c r="F87" s="151"/>
      <c r="G87" s="216"/>
      <c r="I87" s="204"/>
    </row>
    <row r="88" spans="1:9" s="96" customFormat="1" ht="23.25" customHeight="1">
      <c r="A88" s="137" t="s">
        <v>132</v>
      </c>
      <c r="B88" s="243" t="s">
        <v>133</v>
      </c>
      <c r="C88" s="244"/>
      <c r="D88" s="155" t="s">
        <v>134</v>
      </c>
      <c r="E88" s="124" t="s">
        <v>34</v>
      </c>
      <c r="F88" s="151"/>
      <c r="I88" s="204"/>
    </row>
    <row r="89" spans="1:13" s="96" customFormat="1" ht="23.25" customHeight="1">
      <c r="A89" s="245" t="s">
        <v>8</v>
      </c>
      <c r="B89" s="417" t="s">
        <v>135</v>
      </c>
      <c r="C89" s="417"/>
      <c r="D89" s="200">
        <v>0</v>
      </c>
      <c r="E89" s="141">
        <f aca="true" t="shared" si="3" ref="E89:E94">TRUNC(+D89*$E$85,2)</f>
        <v>0</v>
      </c>
      <c r="F89" s="165"/>
      <c r="I89" s="209" t="s">
        <v>55</v>
      </c>
      <c r="L89" s="217"/>
      <c r="M89" s="221"/>
    </row>
    <row r="90" spans="1:9" s="96" customFormat="1" ht="23.25" customHeight="1">
      <c r="A90" s="179" t="s">
        <v>11</v>
      </c>
      <c r="B90" s="417" t="s">
        <v>136</v>
      </c>
      <c r="C90" s="417"/>
      <c r="D90" s="200">
        <v>0</v>
      </c>
      <c r="E90" s="141">
        <f t="shared" si="3"/>
        <v>0</v>
      </c>
      <c r="F90" s="151"/>
      <c r="I90" s="209" t="s">
        <v>55</v>
      </c>
    </row>
    <row r="91" spans="1:12" s="96" customFormat="1" ht="23.25" customHeight="1">
      <c r="A91" s="179" t="s">
        <v>14</v>
      </c>
      <c r="B91" s="417" t="s">
        <v>137</v>
      </c>
      <c r="C91" s="417"/>
      <c r="D91" s="200">
        <v>0</v>
      </c>
      <c r="E91" s="141">
        <f t="shared" si="3"/>
        <v>0</v>
      </c>
      <c r="F91" s="151"/>
      <c r="I91" s="209" t="s">
        <v>55</v>
      </c>
      <c r="L91" s="208"/>
    </row>
    <row r="92" spans="1:14" s="96" customFormat="1" ht="23.25" customHeight="1">
      <c r="A92" s="179" t="s">
        <v>18</v>
      </c>
      <c r="B92" s="417" t="s">
        <v>138</v>
      </c>
      <c r="C92" s="417"/>
      <c r="D92" s="200">
        <v>0</v>
      </c>
      <c r="E92" s="141">
        <f t="shared" si="3"/>
        <v>0</v>
      </c>
      <c r="F92" s="151"/>
      <c r="I92" s="209" t="s">
        <v>55</v>
      </c>
      <c r="M92" s="217"/>
      <c r="N92" s="221"/>
    </row>
    <row r="93" spans="1:9" s="96" customFormat="1" ht="23.25" customHeight="1">
      <c r="A93" s="179" t="s">
        <v>60</v>
      </c>
      <c r="B93" s="417" t="s">
        <v>139</v>
      </c>
      <c r="C93" s="417"/>
      <c r="D93" s="200">
        <v>0</v>
      </c>
      <c r="E93" s="141">
        <f t="shared" si="3"/>
        <v>0</v>
      </c>
      <c r="F93" s="151"/>
      <c r="I93" s="209" t="s">
        <v>55</v>
      </c>
    </row>
    <row r="94" spans="1:13" s="96" customFormat="1" ht="23.25" customHeight="1">
      <c r="A94" s="179" t="s">
        <v>64</v>
      </c>
      <c r="B94" s="417" t="s">
        <v>140</v>
      </c>
      <c r="C94" s="417"/>
      <c r="D94" s="200">
        <v>0</v>
      </c>
      <c r="E94" s="141">
        <f t="shared" si="3"/>
        <v>0</v>
      </c>
      <c r="F94" s="151"/>
      <c r="I94" s="209" t="s">
        <v>55</v>
      </c>
      <c r="L94" s="208"/>
      <c r="M94" s="276"/>
    </row>
    <row r="95" spans="1:11" s="96" customFormat="1" ht="23.25" customHeight="1">
      <c r="A95" s="393" t="s">
        <v>70</v>
      </c>
      <c r="B95" s="394"/>
      <c r="C95" s="395"/>
      <c r="D95" s="246"/>
      <c r="E95" s="187">
        <f>SUM(E89:E94)</f>
        <v>0</v>
      </c>
      <c r="F95" s="151"/>
      <c r="I95" s="204"/>
      <c r="K95" s="276"/>
    </row>
    <row r="96" spans="1:9" s="96" customFormat="1" ht="23.25" customHeight="1">
      <c r="A96" s="420" t="s">
        <v>141</v>
      </c>
      <c r="B96" s="421"/>
      <c r="C96" s="421"/>
      <c r="D96" s="421"/>
      <c r="E96" s="422"/>
      <c r="F96" s="151"/>
      <c r="I96" s="204"/>
    </row>
    <row r="97" spans="1:14" s="96" customFormat="1" ht="23.25" customHeight="1">
      <c r="A97" s="247" t="s">
        <v>142</v>
      </c>
      <c r="B97" s="248" t="s">
        <v>143</v>
      </c>
      <c r="C97" s="249"/>
      <c r="D97" s="155" t="s">
        <v>134</v>
      </c>
      <c r="E97" s="124" t="s">
        <v>34</v>
      </c>
      <c r="F97" s="151"/>
      <c r="I97" s="204"/>
      <c r="N97" s="210"/>
    </row>
    <row r="98" spans="1:12" s="96" customFormat="1" ht="59.25" customHeight="1">
      <c r="A98" s="250" t="s">
        <v>8</v>
      </c>
      <c r="B98" s="423" t="s">
        <v>211</v>
      </c>
      <c r="C98" s="424"/>
      <c r="D98" s="180"/>
      <c r="E98" s="251">
        <v>0</v>
      </c>
      <c r="F98" s="150">
        <f>E98</f>
        <v>0</v>
      </c>
      <c r="I98" s="209" t="s">
        <v>55</v>
      </c>
      <c r="L98" s="217"/>
    </row>
    <row r="99" spans="1:9" s="96" customFormat="1" ht="21">
      <c r="A99" s="393" t="s">
        <v>70</v>
      </c>
      <c r="B99" s="394"/>
      <c r="C99" s="395"/>
      <c r="D99" s="246"/>
      <c r="E99" s="187">
        <f>SUM(E98)</f>
        <v>0</v>
      </c>
      <c r="F99" s="151"/>
      <c r="I99" s="209"/>
    </row>
    <row r="100" spans="1:9" s="97" customFormat="1" ht="20.25" customHeight="1">
      <c r="A100" s="398" t="s">
        <v>144</v>
      </c>
      <c r="B100" s="398"/>
      <c r="C100" s="398"/>
      <c r="D100" s="398"/>
      <c r="E100" s="398"/>
      <c r="F100" s="151"/>
      <c r="G100" s="96"/>
      <c r="H100" s="96"/>
      <c r="I100" s="204"/>
    </row>
    <row r="101" spans="1:9" s="97" customFormat="1" ht="21">
      <c r="A101" s="222">
        <v>4</v>
      </c>
      <c r="B101" s="399" t="s">
        <v>145</v>
      </c>
      <c r="C101" s="400"/>
      <c r="D101" s="401"/>
      <c r="E101" s="223" t="s">
        <v>34</v>
      </c>
      <c r="F101" s="151"/>
      <c r="G101" s="96"/>
      <c r="H101" s="96"/>
      <c r="I101" s="204"/>
    </row>
    <row r="102" spans="1:9" s="97" customFormat="1" ht="21">
      <c r="A102" s="224" t="s">
        <v>132</v>
      </c>
      <c r="B102" s="225" t="s">
        <v>146</v>
      </c>
      <c r="C102" s="226"/>
      <c r="D102" s="227"/>
      <c r="E102" s="252">
        <f>+E95</f>
        <v>0</v>
      </c>
      <c r="F102" s="151"/>
      <c r="G102" s="96"/>
      <c r="H102" s="96"/>
      <c r="I102" s="204"/>
    </row>
    <row r="103" spans="1:9" s="97" customFormat="1" ht="21">
      <c r="A103" s="224" t="s">
        <v>142</v>
      </c>
      <c r="B103" s="225" t="s">
        <v>143</v>
      </c>
      <c r="C103" s="226"/>
      <c r="D103" s="227"/>
      <c r="E103" s="252">
        <f>+E99</f>
        <v>0</v>
      </c>
      <c r="F103" s="151"/>
      <c r="G103" s="96"/>
      <c r="H103" s="96"/>
      <c r="I103" s="204"/>
    </row>
    <row r="104" spans="1:9" s="97" customFormat="1" ht="21">
      <c r="A104" s="229"/>
      <c r="B104" s="230"/>
      <c r="C104" s="230"/>
      <c r="D104" s="231" t="s">
        <v>70</v>
      </c>
      <c r="E104" s="253">
        <f>SUM(E102:E103)</f>
        <v>0</v>
      </c>
      <c r="F104" s="151"/>
      <c r="G104" s="96"/>
      <c r="H104" s="96"/>
      <c r="I104" s="204"/>
    </row>
    <row r="105" spans="1:12" s="97" customFormat="1" ht="25.5" customHeight="1">
      <c r="A105" s="373" t="s">
        <v>147</v>
      </c>
      <c r="B105" s="374"/>
      <c r="C105" s="374"/>
      <c r="D105" s="375"/>
      <c r="E105" s="149">
        <f>SUM(E104:E104)</f>
        <v>0</v>
      </c>
      <c r="F105" s="151"/>
      <c r="G105" s="96"/>
      <c r="H105" s="96"/>
      <c r="I105" s="207"/>
      <c r="K105" s="205"/>
      <c r="L105" s="205"/>
    </row>
    <row r="106" spans="1:9" s="96" customFormat="1" ht="21">
      <c r="A106" s="360" t="s">
        <v>148</v>
      </c>
      <c r="B106" s="361"/>
      <c r="C106" s="361"/>
      <c r="D106" s="362"/>
      <c r="E106" s="135"/>
      <c r="F106" s="151"/>
      <c r="I106" s="204"/>
    </row>
    <row r="107" spans="1:9" s="96" customFormat="1" ht="21">
      <c r="A107" s="137">
        <v>5</v>
      </c>
      <c r="B107" s="363" t="s">
        <v>149</v>
      </c>
      <c r="C107" s="364"/>
      <c r="D107" s="155" t="s">
        <v>134</v>
      </c>
      <c r="E107" s="124" t="s">
        <v>34</v>
      </c>
      <c r="F107" s="151"/>
      <c r="I107" s="204"/>
    </row>
    <row r="108" spans="1:15" s="96" customFormat="1" ht="25.5" customHeight="1">
      <c r="A108" s="179" t="s">
        <v>8</v>
      </c>
      <c r="B108" s="254" t="s">
        <v>150</v>
      </c>
      <c r="C108" s="418" t="s">
        <v>151</v>
      </c>
      <c r="D108" s="419"/>
      <c r="E108" s="141">
        <v>0</v>
      </c>
      <c r="F108" s="151"/>
      <c r="G108" s="97"/>
      <c r="H108" s="97"/>
      <c r="I108" s="209" t="s">
        <v>152</v>
      </c>
      <c r="L108" s="202"/>
      <c r="O108" s="459"/>
    </row>
    <row r="109" spans="1:15" s="96" customFormat="1" ht="21.75" customHeight="1">
      <c r="A109" s="179" t="s">
        <v>11</v>
      </c>
      <c r="B109" s="147" t="s">
        <v>153</v>
      </c>
      <c r="C109" s="428" t="s">
        <v>154</v>
      </c>
      <c r="D109" s="429"/>
      <c r="E109" s="141">
        <v>0</v>
      </c>
      <c r="F109" s="151"/>
      <c r="G109" s="97"/>
      <c r="H109" s="97"/>
      <c r="I109" s="209" t="s">
        <v>152</v>
      </c>
      <c r="J109" s="277"/>
      <c r="O109" s="459"/>
    </row>
    <row r="110" spans="1:16" s="96" customFormat="1" ht="21">
      <c r="A110" s="179" t="s">
        <v>14</v>
      </c>
      <c r="B110" s="255" t="s">
        <v>155</v>
      </c>
      <c r="C110" s="418" t="s">
        <v>156</v>
      </c>
      <c r="D110" s="419"/>
      <c r="E110" s="141">
        <v>0</v>
      </c>
      <c r="F110" s="151"/>
      <c r="I110" s="209" t="s">
        <v>152</v>
      </c>
      <c r="L110" s="198"/>
      <c r="N110" s="211"/>
      <c r="O110" s="459"/>
      <c r="P110" s="212"/>
    </row>
    <row r="111" spans="1:16" s="96" customFormat="1" ht="18.75" customHeight="1">
      <c r="A111" s="179" t="s">
        <v>18</v>
      </c>
      <c r="B111" s="254" t="s">
        <v>114</v>
      </c>
      <c r="C111" s="428"/>
      <c r="D111" s="429"/>
      <c r="E111" s="141">
        <v>0</v>
      </c>
      <c r="F111" s="151"/>
      <c r="I111" s="209" t="s">
        <v>152</v>
      </c>
      <c r="L111" s="198"/>
      <c r="N111" s="211"/>
      <c r="O111" s="459"/>
      <c r="P111" s="212"/>
    </row>
    <row r="112" spans="1:16" s="97" customFormat="1" ht="21">
      <c r="A112" s="373" t="s">
        <v>157</v>
      </c>
      <c r="B112" s="374"/>
      <c r="C112" s="374"/>
      <c r="D112" s="375"/>
      <c r="E112" s="187">
        <f>SUM(E108:E111)</f>
        <v>0</v>
      </c>
      <c r="F112" s="151"/>
      <c r="G112" s="96"/>
      <c r="H112" s="96"/>
      <c r="I112" s="204"/>
      <c r="L112" s="198"/>
      <c r="N112" s="278"/>
      <c r="P112" s="212"/>
    </row>
    <row r="113" spans="1:9" s="96" customFormat="1" ht="22.5" customHeight="1">
      <c r="A113" s="458" t="s">
        <v>158</v>
      </c>
      <c r="B113" s="458"/>
      <c r="C113" s="458"/>
      <c r="D113" s="168" t="s">
        <v>84</v>
      </c>
      <c r="E113" s="240">
        <f>E35</f>
        <v>0</v>
      </c>
      <c r="F113" s="151"/>
      <c r="I113" s="204"/>
    </row>
    <row r="114" spans="1:9" s="96" customFormat="1" ht="22.5" customHeight="1">
      <c r="A114" s="458"/>
      <c r="B114" s="458"/>
      <c r="C114" s="458"/>
      <c r="D114" s="168" t="s">
        <v>128</v>
      </c>
      <c r="E114" s="240">
        <f>E72</f>
        <v>0</v>
      </c>
      <c r="F114" s="151"/>
      <c r="I114" s="204"/>
    </row>
    <row r="115" spans="1:9" s="96" customFormat="1" ht="22.5" customHeight="1">
      <c r="A115" s="458"/>
      <c r="B115" s="458"/>
      <c r="C115" s="458"/>
      <c r="D115" s="168" t="s">
        <v>129</v>
      </c>
      <c r="E115" s="240">
        <f>E81</f>
        <v>0</v>
      </c>
      <c r="F115" s="151"/>
      <c r="I115" s="204"/>
    </row>
    <row r="116" spans="1:9" s="96" customFormat="1" ht="22.5" customHeight="1">
      <c r="A116" s="458"/>
      <c r="B116" s="458"/>
      <c r="C116" s="458"/>
      <c r="D116" s="168" t="s">
        <v>159</v>
      </c>
      <c r="E116" s="240">
        <f>E105</f>
        <v>0</v>
      </c>
      <c r="F116" s="151"/>
      <c r="I116" s="204"/>
    </row>
    <row r="117" spans="1:9" s="96" customFormat="1" ht="22.5" customHeight="1">
      <c r="A117" s="458"/>
      <c r="B117" s="458"/>
      <c r="C117" s="458"/>
      <c r="D117" s="168" t="s">
        <v>160</v>
      </c>
      <c r="E117" s="240">
        <f>E112</f>
        <v>0</v>
      </c>
      <c r="F117" s="151"/>
      <c r="I117" s="204"/>
    </row>
    <row r="118" spans="1:9" s="96" customFormat="1" ht="22.5" customHeight="1">
      <c r="A118" s="458"/>
      <c r="B118" s="458"/>
      <c r="C118" s="458"/>
      <c r="D118" s="241" t="s">
        <v>115</v>
      </c>
      <c r="E118" s="240">
        <f>SUM(E113:E117)</f>
        <v>0</v>
      </c>
      <c r="F118" s="151"/>
      <c r="I118" s="204"/>
    </row>
    <row r="119" spans="1:9" s="96" customFormat="1" ht="21">
      <c r="A119" s="360" t="s">
        <v>161</v>
      </c>
      <c r="B119" s="361"/>
      <c r="C119" s="361"/>
      <c r="D119" s="362"/>
      <c r="E119" s="135"/>
      <c r="F119" s="151"/>
      <c r="I119" s="204"/>
    </row>
    <row r="120" spans="1:9" s="96" customFormat="1" ht="21">
      <c r="A120" s="137">
        <v>6</v>
      </c>
      <c r="B120" s="363" t="s">
        <v>164</v>
      </c>
      <c r="C120" s="364"/>
      <c r="D120" s="155" t="s">
        <v>47</v>
      </c>
      <c r="E120" s="124" t="s">
        <v>34</v>
      </c>
      <c r="F120" s="151"/>
      <c r="I120" s="204"/>
    </row>
    <row r="121" spans="1:9" s="96" customFormat="1" ht="21">
      <c r="A121" s="256" t="s">
        <v>8</v>
      </c>
      <c r="B121" s="254" t="s">
        <v>165</v>
      </c>
      <c r="C121" s="431">
        <v>0</v>
      </c>
      <c r="D121" s="432"/>
      <c r="E121" s="149">
        <f>TRUNC(+E118*C121,2)</f>
        <v>0</v>
      </c>
      <c r="F121" s="151"/>
      <c r="I121" s="204" t="s">
        <v>55</v>
      </c>
    </row>
    <row r="122" spans="1:9" s="96" customFormat="1" ht="21">
      <c r="A122" s="256" t="s">
        <v>11</v>
      </c>
      <c r="B122" s="254" t="s">
        <v>166</v>
      </c>
      <c r="C122" s="433">
        <v>0</v>
      </c>
      <c r="D122" s="434"/>
      <c r="E122" s="141">
        <f>TRUNC(C122*(+E118+E121),2)</f>
        <v>0</v>
      </c>
      <c r="F122" s="151"/>
      <c r="I122" s="204" t="s">
        <v>55</v>
      </c>
    </row>
    <row r="123" spans="1:9" s="96" customFormat="1" ht="27" customHeight="1">
      <c r="A123" s="257"/>
      <c r="B123" s="258" t="s">
        <v>167</v>
      </c>
      <c r="C123" s="435" t="s">
        <v>168</v>
      </c>
      <c r="D123" s="436"/>
      <c r="E123" s="259">
        <f>E118+E121+E122</f>
        <v>0</v>
      </c>
      <c r="F123" s="151"/>
      <c r="G123" s="97"/>
      <c r="H123" s="97"/>
      <c r="I123" s="204"/>
    </row>
    <row r="124" spans="1:9" s="96" customFormat="1" ht="21">
      <c r="A124" s="260" t="s">
        <v>14</v>
      </c>
      <c r="B124" s="193" t="s">
        <v>169</v>
      </c>
      <c r="C124" s="261">
        <f>(D131*100)</f>
        <v>0</v>
      </c>
      <c r="D124" s="262">
        <f>+(100-C124)/100</f>
        <v>1</v>
      </c>
      <c r="E124" s="263">
        <f>TRUNC(E123/D124,2)</f>
        <v>0</v>
      </c>
      <c r="F124" s="151"/>
      <c r="I124" s="204" t="s">
        <v>55</v>
      </c>
    </row>
    <row r="125" spans="1:9" s="96" customFormat="1" ht="21">
      <c r="A125" s="264"/>
      <c r="B125" s="265" t="s">
        <v>170</v>
      </c>
      <c r="C125" s="266"/>
      <c r="D125" s="267"/>
      <c r="E125" s="141"/>
      <c r="F125" s="151"/>
      <c r="I125" s="204"/>
    </row>
    <row r="126" spans="1:12" s="96" customFormat="1" ht="21">
      <c r="A126" s="264"/>
      <c r="B126" s="268" t="s">
        <v>171</v>
      </c>
      <c r="C126" s="269"/>
      <c r="D126" s="200">
        <v>0</v>
      </c>
      <c r="E126" s="141">
        <f>TRUNC(+E124*D126,2)</f>
        <v>0</v>
      </c>
      <c r="F126" s="151"/>
      <c r="I126" s="204"/>
      <c r="L126" s="208"/>
    </row>
    <row r="127" spans="1:9" s="96" customFormat="1" ht="21">
      <c r="A127" s="264"/>
      <c r="B127" s="268" t="s">
        <v>172</v>
      </c>
      <c r="C127" s="269"/>
      <c r="D127" s="200">
        <v>0</v>
      </c>
      <c r="E127" s="141">
        <f>TRUNC(+E124*D127,2)</f>
        <v>0</v>
      </c>
      <c r="F127" s="151"/>
      <c r="I127" s="204"/>
    </row>
    <row r="128" spans="1:9" s="96" customFormat="1" ht="21">
      <c r="A128" s="264"/>
      <c r="B128" s="270" t="s">
        <v>173</v>
      </c>
      <c r="C128" s="271"/>
      <c r="D128" s="141"/>
      <c r="E128" s="141"/>
      <c r="F128" s="151"/>
      <c r="I128" s="204"/>
    </row>
    <row r="129" spans="1:9" s="96" customFormat="1" ht="21">
      <c r="A129" s="264"/>
      <c r="B129" s="270" t="s">
        <v>174</v>
      </c>
      <c r="C129" s="271"/>
      <c r="D129" s="280">
        <v>0</v>
      </c>
      <c r="E129" s="141"/>
      <c r="F129" s="151"/>
      <c r="I129" s="204"/>
    </row>
    <row r="130" spans="1:9" s="96" customFormat="1" ht="21">
      <c r="A130" s="264"/>
      <c r="B130" s="281" t="s">
        <v>175</v>
      </c>
      <c r="C130" s="282"/>
      <c r="D130" s="280">
        <v>0</v>
      </c>
      <c r="E130" s="283">
        <f>TRUNC(+E124*D130,2)</f>
        <v>0</v>
      </c>
      <c r="F130" s="151"/>
      <c r="I130" s="204"/>
    </row>
    <row r="131" spans="1:9" s="96" customFormat="1" ht="21">
      <c r="A131" s="284"/>
      <c r="B131" s="285" t="s">
        <v>176</v>
      </c>
      <c r="C131" s="285"/>
      <c r="D131" s="286">
        <f>SUM(D126:D130)</f>
        <v>0</v>
      </c>
      <c r="E131" s="287">
        <f>SUM(E126:E130)</f>
        <v>0</v>
      </c>
      <c r="F131" s="151"/>
      <c r="G131" s="97"/>
      <c r="H131" s="97"/>
      <c r="I131" s="204"/>
    </row>
    <row r="132" spans="1:9" s="97" customFormat="1" ht="21">
      <c r="A132" s="437" t="s">
        <v>177</v>
      </c>
      <c r="B132" s="438"/>
      <c r="C132" s="438"/>
      <c r="D132" s="439"/>
      <c r="E132" s="288">
        <f>E121+E122+E131</f>
        <v>0</v>
      </c>
      <c r="F132" s="151"/>
      <c r="I132" s="204"/>
    </row>
    <row r="133" spans="1:12" s="97" customFormat="1" ht="25.5" customHeight="1">
      <c r="A133" s="393" t="s">
        <v>178</v>
      </c>
      <c r="B133" s="394"/>
      <c r="C133" s="394"/>
      <c r="D133" s="395"/>
      <c r="E133" s="149">
        <f>SUM(E132:E132)</f>
        <v>0</v>
      </c>
      <c r="F133" s="165"/>
      <c r="I133" s="207"/>
      <c r="K133" s="205"/>
      <c r="L133" s="205"/>
    </row>
    <row r="134" spans="1:9" s="97" customFormat="1" ht="21">
      <c r="A134" s="425" t="s">
        <v>179</v>
      </c>
      <c r="B134" s="426"/>
      <c r="C134" s="426"/>
      <c r="D134" s="426"/>
      <c r="E134" s="427"/>
      <c r="F134" s="151"/>
      <c r="G134" s="104"/>
      <c r="H134" s="104"/>
      <c r="I134" s="204"/>
    </row>
    <row r="135" spans="1:9" s="96" customFormat="1" ht="21">
      <c r="A135" s="425" t="s">
        <v>180</v>
      </c>
      <c r="B135" s="426"/>
      <c r="C135" s="426"/>
      <c r="D135" s="427"/>
      <c r="E135" s="289" t="s">
        <v>34</v>
      </c>
      <c r="F135" s="151"/>
      <c r="G135" s="104"/>
      <c r="H135" s="104"/>
      <c r="I135" s="204"/>
    </row>
    <row r="136" spans="1:12" s="96" customFormat="1" ht="21">
      <c r="A136" s="256" t="s">
        <v>8</v>
      </c>
      <c r="B136" s="396" t="s">
        <v>181</v>
      </c>
      <c r="C136" s="430"/>
      <c r="D136" s="397"/>
      <c r="E136" s="141">
        <f>E35</f>
        <v>0</v>
      </c>
      <c r="F136" s="151"/>
      <c r="G136" s="104"/>
      <c r="H136" s="104"/>
      <c r="I136" s="204"/>
      <c r="L136" s="298"/>
    </row>
    <row r="137" spans="1:12" s="96" customFormat="1" ht="21">
      <c r="A137" s="256" t="s">
        <v>11</v>
      </c>
      <c r="B137" s="396" t="s">
        <v>182</v>
      </c>
      <c r="C137" s="430"/>
      <c r="D137" s="397"/>
      <c r="E137" s="141">
        <f>+E72</f>
        <v>0</v>
      </c>
      <c r="F137" s="151"/>
      <c r="G137" s="104"/>
      <c r="H137" s="104"/>
      <c r="I137" s="204"/>
      <c r="L137" s="298"/>
    </row>
    <row r="138" spans="1:12" s="96" customFormat="1" ht="21">
      <c r="A138" s="256" t="s">
        <v>14</v>
      </c>
      <c r="B138" s="396" t="s">
        <v>183</v>
      </c>
      <c r="C138" s="430"/>
      <c r="D138" s="397"/>
      <c r="E138" s="141">
        <f>+E81</f>
        <v>0</v>
      </c>
      <c r="F138" s="151"/>
      <c r="G138" s="104"/>
      <c r="H138" s="104"/>
      <c r="I138" s="204"/>
      <c r="L138" s="298"/>
    </row>
    <row r="139" spans="1:9" s="96" customFormat="1" ht="21">
      <c r="A139" s="256" t="s">
        <v>18</v>
      </c>
      <c r="B139" s="396" t="s">
        <v>184</v>
      </c>
      <c r="C139" s="430"/>
      <c r="D139" s="397"/>
      <c r="E139" s="141">
        <f>+E105</f>
        <v>0</v>
      </c>
      <c r="F139" s="151"/>
      <c r="G139" s="104"/>
      <c r="H139" s="104"/>
      <c r="I139" s="204"/>
    </row>
    <row r="140" spans="1:9" s="96" customFormat="1" ht="21">
      <c r="A140" s="256" t="s">
        <v>60</v>
      </c>
      <c r="B140" s="290" t="s">
        <v>185</v>
      </c>
      <c r="C140" s="291"/>
      <c r="D140" s="292"/>
      <c r="E140" s="141">
        <f>+E112</f>
        <v>0</v>
      </c>
      <c r="F140" s="151"/>
      <c r="G140" s="104"/>
      <c r="H140" s="104"/>
      <c r="I140" s="204"/>
    </row>
    <row r="141" spans="1:12" s="96" customFormat="1" ht="21">
      <c r="A141" s="393" t="s">
        <v>186</v>
      </c>
      <c r="B141" s="394"/>
      <c r="C141" s="395"/>
      <c r="D141" s="293"/>
      <c r="E141" s="187">
        <f>SUM(E136:E140)</f>
        <v>0</v>
      </c>
      <c r="F141" s="151"/>
      <c r="G141" s="104"/>
      <c r="H141" s="104"/>
      <c r="I141" s="204"/>
      <c r="L141" s="221"/>
    </row>
    <row r="142" spans="1:16" s="96" customFormat="1" ht="21">
      <c r="A142" s="294" t="s">
        <v>64</v>
      </c>
      <c r="B142" s="440" t="s">
        <v>187</v>
      </c>
      <c r="C142" s="441"/>
      <c r="D142" s="442"/>
      <c r="E142" s="283">
        <f>E133</f>
        <v>0</v>
      </c>
      <c r="F142" s="151"/>
      <c r="G142" s="104"/>
      <c r="H142" s="104"/>
      <c r="I142" s="204"/>
      <c r="O142" s="299"/>
      <c r="P142" s="221"/>
    </row>
    <row r="143" spans="1:16" s="97" customFormat="1" ht="23.25">
      <c r="A143" s="443" t="s">
        <v>188</v>
      </c>
      <c r="B143" s="444"/>
      <c r="C143" s="444"/>
      <c r="D143" s="445"/>
      <c r="E143" s="295">
        <f>+E141+E142</f>
        <v>0</v>
      </c>
      <c r="F143" s="296">
        <f>SUM(F27:F142)</f>
        <v>0</v>
      </c>
      <c r="G143" s="104"/>
      <c r="H143" s="104"/>
      <c r="I143" s="204"/>
      <c r="J143" s="446"/>
      <c r="K143" s="446"/>
      <c r="O143" s="300"/>
      <c r="P143" s="301"/>
    </row>
    <row r="144" spans="1:8" ht="15">
      <c r="A144" s="103"/>
      <c r="B144" s="297"/>
      <c r="C144" s="297"/>
      <c r="D144" s="210"/>
      <c r="E144" s="205"/>
      <c r="F144" s="96"/>
      <c r="G144" s="104"/>
      <c r="H144" s="104"/>
    </row>
    <row r="145" spans="2:9" s="103" customFormat="1" ht="15">
      <c r="B145" s="297"/>
      <c r="C145" s="297"/>
      <c r="D145" s="210"/>
      <c r="E145" s="205"/>
      <c r="F145" s="96"/>
      <c r="G145" s="104"/>
      <c r="H145" s="104"/>
      <c r="I145" s="96"/>
    </row>
    <row r="146" spans="2:9" s="103" customFormat="1" ht="15">
      <c r="B146" s="297"/>
      <c r="C146" s="297"/>
      <c r="D146" s="210"/>
      <c r="E146" s="205"/>
      <c r="F146" s="96"/>
      <c r="G146" s="104"/>
      <c r="H146" s="104"/>
      <c r="I146" s="96"/>
    </row>
    <row r="147" spans="2:9" s="103" customFormat="1" ht="15">
      <c r="B147" s="297"/>
      <c r="C147" s="297"/>
      <c r="D147" s="210"/>
      <c r="E147" s="205"/>
      <c r="F147" s="96"/>
      <c r="G147" s="104"/>
      <c r="H147" s="104"/>
      <c r="I147" s="96"/>
    </row>
    <row r="148" spans="2:9" s="103" customFormat="1" ht="15">
      <c r="B148" s="297"/>
      <c r="C148" s="297"/>
      <c r="D148" s="210"/>
      <c r="E148" s="205"/>
      <c r="F148" s="96"/>
      <c r="G148" s="104"/>
      <c r="H148" s="104"/>
      <c r="I148" s="96"/>
    </row>
    <row r="149" spans="2:9" s="103" customFormat="1" ht="15">
      <c r="B149" s="297"/>
      <c r="C149" s="297"/>
      <c r="D149" s="210"/>
      <c r="E149" s="205"/>
      <c r="F149" s="96"/>
      <c r="G149" s="104"/>
      <c r="H149" s="104"/>
      <c r="I149" s="96"/>
    </row>
    <row r="150" spans="2:9" s="103" customFormat="1" ht="15">
      <c r="B150" s="297"/>
      <c r="C150" s="297"/>
      <c r="D150" s="210"/>
      <c r="E150" s="205"/>
      <c r="F150" s="96"/>
      <c r="G150" s="104"/>
      <c r="H150" s="104"/>
      <c r="I150" s="96"/>
    </row>
    <row r="151" spans="2:9" s="103" customFormat="1" ht="15">
      <c r="B151" s="297"/>
      <c r="C151" s="297"/>
      <c r="D151" s="210"/>
      <c r="E151" s="205"/>
      <c r="F151" s="96"/>
      <c r="G151" s="104"/>
      <c r="H151" s="104"/>
      <c r="I151" s="96"/>
    </row>
    <row r="152" spans="2:9" s="103" customFormat="1" ht="15">
      <c r="B152" s="297"/>
      <c r="C152" s="297"/>
      <c r="D152" s="210"/>
      <c r="E152" s="205"/>
      <c r="F152" s="96"/>
      <c r="G152" s="104"/>
      <c r="H152" s="104"/>
      <c r="I152" s="96"/>
    </row>
    <row r="153" spans="2:9" s="103" customFormat="1" ht="15">
      <c r="B153" s="297"/>
      <c r="C153" s="297"/>
      <c r="D153" s="210"/>
      <c r="E153" s="205"/>
      <c r="F153" s="96"/>
      <c r="G153" s="104"/>
      <c r="H153" s="104"/>
      <c r="I153" s="96"/>
    </row>
    <row r="154" spans="2:9" s="103" customFormat="1" ht="15">
      <c r="B154" s="297"/>
      <c r="C154" s="297"/>
      <c r="D154" s="210"/>
      <c r="E154" s="205"/>
      <c r="F154" s="96"/>
      <c r="G154" s="96"/>
      <c r="H154" s="96"/>
      <c r="I154" s="96"/>
    </row>
    <row r="155" spans="2:9" s="103" customFormat="1" ht="15">
      <c r="B155" s="297"/>
      <c r="C155" s="297"/>
      <c r="D155" s="210"/>
      <c r="E155" s="205"/>
      <c r="F155" s="96"/>
      <c r="G155" s="96"/>
      <c r="H155" s="96"/>
      <c r="I155" s="96"/>
    </row>
    <row r="156" spans="2:9" s="103" customFormat="1" ht="15">
      <c r="B156" s="297"/>
      <c r="C156" s="297"/>
      <c r="D156" s="210"/>
      <c r="E156" s="205"/>
      <c r="F156" s="96"/>
      <c r="G156" s="96"/>
      <c r="H156" s="96"/>
      <c r="I156" s="96"/>
    </row>
    <row r="157" spans="2:9" s="103" customFormat="1" ht="15">
      <c r="B157" s="297"/>
      <c r="C157" s="297"/>
      <c r="D157" s="210"/>
      <c r="E157" s="205"/>
      <c r="F157" s="96"/>
      <c r="G157" s="96"/>
      <c r="H157" s="96"/>
      <c r="I157" s="96"/>
    </row>
    <row r="158" spans="2:9" s="103" customFormat="1" ht="15">
      <c r="B158" s="297"/>
      <c r="C158" s="297"/>
      <c r="D158" s="210"/>
      <c r="E158" s="205"/>
      <c r="F158" s="96"/>
      <c r="G158" s="96"/>
      <c r="H158" s="96"/>
      <c r="I158" s="96"/>
    </row>
    <row r="159" spans="2:9" s="103" customFormat="1" ht="15">
      <c r="B159" s="297"/>
      <c r="C159" s="297"/>
      <c r="D159" s="210"/>
      <c r="E159" s="205"/>
      <c r="F159" s="96"/>
      <c r="G159" s="96"/>
      <c r="H159" s="96"/>
      <c r="I159" s="96"/>
    </row>
    <row r="160" spans="2:9" s="103" customFormat="1" ht="15">
      <c r="B160" s="297"/>
      <c r="C160" s="297"/>
      <c r="D160" s="210"/>
      <c r="E160" s="205"/>
      <c r="F160" s="96"/>
      <c r="G160" s="96"/>
      <c r="H160" s="96"/>
      <c r="I160" s="96"/>
    </row>
    <row r="161" spans="2:9" s="103" customFormat="1" ht="15">
      <c r="B161" s="297"/>
      <c r="C161" s="297"/>
      <c r="D161" s="210"/>
      <c r="E161" s="205"/>
      <c r="F161" s="96"/>
      <c r="G161" s="96"/>
      <c r="H161" s="96"/>
      <c r="I161" s="96"/>
    </row>
    <row r="162" spans="2:9" s="103" customFormat="1" ht="15">
      <c r="B162" s="297"/>
      <c r="C162" s="297"/>
      <c r="D162" s="210"/>
      <c r="E162" s="205"/>
      <c r="F162" s="96"/>
      <c r="G162" s="96"/>
      <c r="H162" s="96"/>
      <c r="I162" s="96"/>
    </row>
    <row r="163" spans="2:9" s="103" customFormat="1" ht="15">
      <c r="B163" s="297"/>
      <c r="C163" s="297"/>
      <c r="D163" s="210"/>
      <c r="E163" s="205"/>
      <c r="F163" s="96"/>
      <c r="G163" s="96"/>
      <c r="H163" s="96"/>
      <c r="I163" s="96"/>
    </row>
    <row r="164" spans="2:9" s="103" customFormat="1" ht="15">
      <c r="B164" s="297"/>
      <c r="C164" s="297"/>
      <c r="D164" s="210"/>
      <c r="E164" s="205"/>
      <c r="F164" s="96"/>
      <c r="G164" s="96"/>
      <c r="H164" s="96"/>
      <c r="I164" s="96"/>
    </row>
    <row r="165" spans="2:9" s="103" customFormat="1" ht="15">
      <c r="B165" s="297"/>
      <c r="C165" s="297"/>
      <c r="D165" s="210"/>
      <c r="E165" s="205"/>
      <c r="F165" s="96"/>
      <c r="G165" s="96"/>
      <c r="H165" s="96"/>
      <c r="I165" s="96"/>
    </row>
    <row r="166" spans="2:9" s="103" customFormat="1" ht="15">
      <c r="B166" s="297"/>
      <c r="C166" s="297"/>
      <c r="D166" s="210"/>
      <c r="E166" s="205"/>
      <c r="F166" s="96"/>
      <c r="G166" s="96"/>
      <c r="H166" s="96"/>
      <c r="I166" s="96"/>
    </row>
    <row r="167" spans="2:9" s="103" customFormat="1" ht="15">
      <c r="B167" s="297"/>
      <c r="C167" s="297"/>
      <c r="D167" s="210"/>
      <c r="E167" s="205"/>
      <c r="F167" s="96"/>
      <c r="G167" s="96"/>
      <c r="H167" s="96"/>
      <c r="I167" s="96"/>
    </row>
    <row r="168" spans="2:9" s="103" customFormat="1" ht="15">
      <c r="B168" s="297"/>
      <c r="C168" s="297"/>
      <c r="D168" s="210"/>
      <c r="E168" s="205"/>
      <c r="F168" s="96"/>
      <c r="G168" s="96"/>
      <c r="H168" s="96"/>
      <c r="I168" s="96"/>
    </row>
    <row r="169" spans="2:9" s="103" customFormat="1" ht="15">
      <c r="B169" s="297"/>
      <c r="C169" s="297"/>
      <c r="D169" s="210"/>
      <c r="E169" s="205"/>
      <c r="F169" s="96"/>
      <c r="G169" s="96"/>
      <c r="H169" s="96"/>
      <c r="I169" s="96"/>
    </row>
    <row r="170" spans="2:9" s="103" customFormat="1" ht="15">
      <c r="B170" s="297"/>
      <c r="C170" s="297"/>
      <c r="D170" s="210"/>
      <c r="E170" s="205"/>
      <c r="F170" s="96"/>
      <c r="G170" s="96"/>
      <c r="H170" s="96"/>
      <c r="I170" s="96"/>
    </row>
    <row r="171" spans="2:9" s="103" customFormat="1" ht="15">
      <c r="B171" s="297"/>
      <c r="C171" s="297"/>
      <c r="D171" s="210"/>
      <c r="E171" s="205"/>
      <c r="F171" s="96"/>
      <c r="G171" s="96"/>
      <c r="H171" s="96"/>
      <c r="I171" s="96"/>
    </row>
    <row r="172" spans="2:9" s="103" customFormat="1" ht="15">
      <c r="B172" s="297"/>
      <c r="C172" s="297"/>
      <c r="D172" s="210"/>
      <c r="E172" s="205"/>
      <c r="F172" s="96"/>
      <c r="G172" s="96"/>
      <c r="H172" s="96"/>
      <c r="I172" s="96"/>
    </row>
    <row r="173" spans="2:9" s="103" customFormat="1" ht="15">
      <c r="B173" s="297"/>
      <c r="C173" s="297"/>
      <c r="D173" s="210"/>
      <c r="E173" s="205"/>
      <c r="F173" s="96"/>
      <c r="G173" s="96"/>
      <c r="H173" s="96"/>
      <c r="I173" s="96"/>
    </row>
    <row r="174" spans="2:9" s="103" customFormat="1" ht="15">
      <c r="B174" s="297"/>
      <c r="C174" s="297"/>
      <c r="D174" s="210"/>
      <c r="E174" s="205"/>
      <c r="F174" s="96"/>
      <c r="G174" s="96"/>
      <c r="H174" s="96"/>
      <c r="I174" s="96"/>
    </row>
    <row r="175" spans="2:9" s="103" customFormat="1" ht="15">
      <c r="B175" s="297"/>
      <c r="C175" s="297"/>
      <c r="D175" s="210"/>
      <c r="E175" s="205"/>
      <c r="F175" s="96"/>
      <c r="G175" s="96"/>
      <c r="H175" s="96"/>
      <c r="I175" s="96"/>
    </row>
    <row r="176" spans="2:9" s="103" customFormat="1" ht="15">
      <c r="B176" s="297"/>
      <c r="C176" s="297"/>
      <c r="D176" s="210"/>
      <c r="E176" s="205"/>
      <c r="F176" s="96"/>
      <c r="G176" s="96"/>
      <c r="H176" s="96"/>
      <c r="I176" s="96"/>
    </row>
    <row r="177" spans="2:9" s="103" customFormat="1" ht="15">
      <c r="B177" s="297"/>
      <c r="C177" s="297"/>
      <c r="D177" s="210"/>
      <c r="E177" s="205"/>
      <c r="F177" s="96"/>
      <c r="G177" s="96"/>
      <c r="H177" s="96"/>
      <c r="I177" s="96"/>
    </row>
    <row r="178" spans="2:9" s="103" customFormat="1" ht="15">
      <c r="B178" s="297"/>
      <c r="C178" s="297"/>
      <c r="D178" s="210"/>
      <c r="E178" s="205"/>
      <c r="F178" s="96"/>
      <c r="G178" s="96"/>
      <c r="H178" s="96"/>
      <c r="I178" s="96"/>
    </row>
    <row r="179" spans="2:9" s="103" customFormat="1" ht="15">
      <c r="B179" s="297"/>
      <c r="C179" s="297"/>
      <c r="D179" s="210"/>
      <c r="E179" s="205"/>
      <c r="F179" s="96"/>
      <c r="G179" s="96"/>
      <c r="H179" s="96"/>
      <c r="I179" s="96"/>
    </row>
    <row r="180" spans="2:9" s="103" customFormat="1" ht="15">
      <c r="B180" s="297"/>
      <c r="C180" s="297"/>
      <c r="D180" s="210"/>
      <c r="E180" s="205"/>
      <c r="F180" s="96"/>
      <c r="G180" s="96"/>
      <c r="H180" s="96"/>
      <c r="I180" s="96"/>
    </row>
    <row r="181" spans="2:9" s="103" customFormat="1" ht="15">
      <c r="B181" s="297"/>
      <c r="C181" s="297"/>
      <c r="D181" s="210"/>
      <c r="E181" s="205"/>
      <c r="F181" s="96"/>
      <c r="G181" s="96"/>
      <c r="H181" s="96"/>
      <c r="I181" s="96"/>
    </row>
    <row r="182" spans="2:9" s="103" customFormat="1" ht="15">
      <c r="B182" s="297"/>
      <c r="C182" s="297"/>
      <c r="D182" s="210"/>
      <c r="E182" s="205"/>
      <c r="F182" s="96"/>
      <c r="G182" s="96"/>
      <c r="H182" s="96"/>
      <c r="I182" s="96"/>
    </row>
    <row r="183" spans="2:9" s="103" customFormat="1" ht="15">
      <c r="B183" s="297"/>
      <c r="C183" s="297"/>
      <c r="D183" s="210"/>
      <c r="E183" s="205"/>
      <c r="F183" s="96"/>
      <c r="G183" s="96"/>
      <c r="H183" s="96"/>
      <c r="I183" s="96"/>
    </row>
    <row r="184" spans="2:9" s="103" customFormat="1" ht="15">
      <c r="B184" s="297"/>
      <c r="C184" s="297"/>
      <c r="D184" s="210"/>
      <c r="E184" s="205"/>
      <c r="F184" s="96"/>
      <c r="G184" s="96"/>
      <c r="H184" s="96"/>
      <c r="I184" s="96"/>
    </row>
    <row r="185" spans="2:9" s="103" customFormat="1" ht="15">
      <c r="B185" s="297"/>
      <c r="C185" s="297"/>
      <c r="D185" s="210"/>
      <c r="E185" s="205"/>
      <c r="F185" s="96"/>
      <c r="G185" s="96"/>
      <c r="H185" s="96"/>
      <c r="I185" s="96"/>
    </row>
    <row r="186" spans="2:9" s="103" customFormat="1" ht="15">
      <c r="B186" s="297"/>
      <c r="C186" s="297"/>
      <c r="D186" s="210"/>
      <c r="E186" s="205"/>
      <c r="F186" s="96"/>
      <c r="G186" s="96"/>
      <c r="H186" s="96"/>
      <c r="I186" s="96"/>
    </row>
    <row r="187" spans="2:9" s="103" customFormat="1" ht="15">
      <c r="B187" s="297"/>
      <c r="C187" s="297"/>
      <c r="D187" s="210"/>
      <c r="E187" s="205"/>
      <c r="F187" s="96"/>
      <c r="G187" s="96"/>
      <c r="H187" s="96"/>
      <c r="I187" s="96"/>
    </row>
    <row r="188" spans="2:9" s="103" customFormat="1" ht="15">
      <c r="B188" s="297"/>
      <c r="C188" s="297"/>
      <c r="D188" s="210"/>
      <c r="E188" s="205"/>
      <c r="F188" s="96"/>
      <c r="G188" s="96"/>
      <c r="H188" s="96"/>
      <c r="I188" s="96"/>
    </row>
    <row r="189" spans="2:9" s="103" customFormat="1" ht="15">
      <c r="B189" s="297"/>
      <c r="C189" s="297"/>
      <c r="D189" s="210"/>
      <c r="E189" s="205"/>
      <c r="F189" s="96"/>
      <c r="G189" s="96"/>
      <c r="H189" s="96"/>
      <c r="I189" s="96"/>
    </row>
    <row r="190" spans="2:9" s="103" customFormat="1" ht="15">
      <c r="B190" s="297"/>
      <c r="C190" s="297"/>
      <c r="D190" s="210"/>
      <c r="E190" s="205"/>
      <c r="F190" s="96"/>
      <c r="G190" s="96"/>
      <c r="H190" s="96"/>
      <c r="I190" s="96"/>
    </row>
    <row r="191" spans="2:9" s="103" customFormat="1" ht="15">
      <c r="B191" s="297"/>
      <c r="C191" s="297"/>
      <c r="D191" s="210"/>
      <c r="E191" s="205"/>
      <c r="F191" s="96"/>
      <c r="G191" s="96"/>
      <c r="H191" s="96"/>
      <c r="I191" s="96"/>
    </row>
    <row r="192" spans="2:9" s="103" customFormat="1" ht="15">
      <c r="B192" s="297"/>
      <c r="C192" s="297"/>
      <c r="D192" s="210"/>
      <c r="E192" s="205"/>
      <c r="F192" s="96"/>
      <c r="G192" s="96"/>
      <c r="H192" s="96"/>
      <c r="I192" s="96"/>
    </row>
    <row r="193" spans="2:9" s="103" customFormat="1" ht="15">
      <c r="B193" s="297"/>
      <c r="C193" s="297"/>
      <c r="D193" s="210"/>
      <c r="E193" s="205"/>
      <c r="F193" s="96"/>
      <c r="G193" s="96"/>
      <c r="H193" s="96"/>
      <c r="I193" s="96"/>
    </row>
    <row r="194" spans="2:9" s="103" customFormat="1" ht="15">
      <c r="B194" s="297"/>
      <c r="C194" s="297"/>
      <c r="D194" s="210"/>
      <c r="E194" s="205"/>
      <c r="F194" s="96"/>
      <c r="G194" s="96"/>
      <c r="H194" s="96"/>
      <c r="I194" s="96"/>
    </row>
    <row r="195" spans="2:9" s="103" customFormat="1" ht="15">
      <c r="B195" s="297"/>
      <c r="C195" s="297"/>
      <c r="D195" s="210"/>
      <c r="E195" s="205"/>
      <c r="F195" s="96"/>
      <c r="G195" s="96"/>
      <c r="H195" s="96"/>
      <c r="I195" s="96"/>
    </row>
    <row r="196" spans="2:9" s="103" customFormat="1" ht="15">
      <c r="B196" s="297"/>
      <c r="C196" s="297"/>
      <c r="D196" s="210"/>
      <c r="E196" s="205"/>
      <c r="F196" s="96"/>
      <c r="G196" s="96"/>
      <c r="H196" s="96"/>
      <c r="I196" s="96"/>
    </row>
    <row r="197" spans="2:9" s="103" customFormat="1" ht="15">
      <c r="B197" s="297"/>
      <c r="C197" s="297"/>
      <c r="D197" s="210"/>
      <c r="E197" s="205"/>
      <c r="F197" s="96"/>
      <c r="G197" s="96"/>
      <c r="H197" s="96"/>
      <c r="I197" s="96"/>
    </row>
    <row r="198" spans="2:9" s="103" customFormat="1" ht="15">
      <c r="B198" s="297"/>
      <c r="C198" s="297"/>
      <c r="D198" s="210"/>
      <c r="E198" s="205"/>
      <c r="F198" s="96"/>
      <c r="G198" s="96"/>
      <c r="H198" s="96"/>
      <c r="I198" s="96"/>
    </row>
    <row r="199" spans="2:9" s="103" customFormat="1" ht="15">
      <c r="B199" s="297"/>
      <c r="C199" s="297"/>
      <c r="D199" s="210"/>
      <c r="E199" s="205"/>
      <c r="F199" s="96"/>
      <c r="G199" s="96"/>
      <c r="H199" s="96"/>
      <c r="I199" s="96"/>
    </row>
    <row r="200" spans="2:9" s="103" customFormat="1" ht="15">
      <c r="B200" s="297"/>
      <c r="C200" s="297"/>
      <c r="D200" s="210"/>
      <c r="E200" s="205"/>
      <c r="F200" s="96"/>
      <c r="G200" s="96"/>
      <c r="H200" s="96"/>
      <c r="I200" s="96"/>
    </row>
    <row r="201" spans="2:9" s="103" customFormat="1" ht="15">
      <c r="B201" s="297"/>
      <c r="C201" s="297"/>
      <c r="D201" s="210"/>
      <c r="E201" s="205"/>
      <c r="F201" s="96"/>
      <c r="G201" s="96"/>
      <c r="H201" s="96"/>
      <c r="I201" s="96"/>
    </row>
    <row r="202" spans="2:9" s="103" customFormat="1" ht="15">
      <c r="B202" s="297"/>
      <c r="C202" s="297"/>
      <c r="D202" s="210"/>
      <c r="E202" s="205"/>
      <c r="F202" s="96"/>
      <c r="G202" s="96"/>
      <c r="H202" s="96"/>
      <c r="I202" s="96"/>
    </row>
    <row r="203" spans="2:9" s="103" customFormat="1" ht="15">
      <c r="B203" s="297"/>
      <c r="C203" s="297"/>
      <c r="D203" s="210"/>
      <c r="E203" s="205"/>
      <c r="F203" s="96"/>
      <c r="G203" s="96"/>
      <c r="H203" s="96"/>
      <c r="I203" s="96"/>
    </row>
    <row r="204" spans="2:9" s="103" customFormat="1" ht="15">
      <c r="B204" s="297"/>
      <c r="C204" s="297"/>
      <c r="D204" s="210"/>
      <c r="E204" s="205"/>
      <c r="F204" s="96"/>
      <c r="G204" s="96"/>
      <c r="H204" s="96"/>
      <c r="I204" s="96"/>
    </row>
    <row r="205" spans="2:9" s="103" customFormat="1" ht="15">
      <c r="B205" s="297"/>
      <c r="C205" s="297"/>
      <c r="D205" s="210"/>
      <c r="E205" s="205"/>
      <c r="F205" s="96"/>
      <c r="G205" s="96"/>
      <c r="H205" s="96"/>
      <c r="I205" s="96"/>
    </row>
    <row r="206" spans="2:9" s="103" customFormat="1" ht="15">
      <c r="B206" s="297"/>
      <c r="C206" s="297"/>
      <c r="D206" s="210"/>
      <c r="E206" s="205"/>
      <c r="F206" s="96"/>
      <c r="G206" s="96"/>
      <c r="H206" s="96"/>
      <c r="I206" s="96"/>
    </row>
    <row r="207" spans="2:9" s="103" customFormat="1" ht="15">
      <c r="B207" s="297"/>
      <c r="C207" s="297"/>
      <c r="D207" s="210"/>
      <c r="E207" s="205"/>
      <c r="F207" s="96"/>
      <c r="G207" s="96"/>
      <c r="H207" s="96"/>
      <c r="I207" s="96"/>
    </row>
    <row r="208" spans="2:9" s="103" customFormat="1" ht="15">
      <c r="B208" s="297"/>
      <c r="C208" s="297"/>
      <c r="D208" s="210"/>
      <c r="E208" s="205"/>
      <c r="F208" s="96"/>
      <c r="G208" s="96"/>
      <c r="H208" s="96"/>
      <c r="I208" s="96"/>
    </row>
    <row r="209" spans="2:9" s="103" customFormat="1" ht="15">
      <c r="B209" s="297"/>
      <c r="C209" s="297"/>
      <c r="D209" s="210"/>
      <c r="E209" s="205"/>
      <c r="F209" s="96"/>
      <c r="G209" s="96"/>
      <c r="H209" s="96"/>
      <c r="I209" s="96"/>
    </row>
    <row r="210" spans="2:9" s="103" customFormat="1" ht="15">
      <c r="B210" s="297"/>
      <c r="C210" s="297"/>
      <c r="D210" s="210"/>
      <c r="E210" s="205"/>
      <c r="F210" s="96"/>
      <c r="G210" s="96"/>
      <c r="H210" s="96"/>
      <c r="I210" s="96"/>
    </row>
    <row r="211" spans="2:9" s="103" customFormat="1" ht="15">
      <c r="B211" s="297"/>
      <c r="C211" s="297"/>
      <c r="D211" s="210"/>
      <c r="E211" s="205"/>
      <c r="F211" s="96"/>
      <c r="G211" s="96"/>
      <c r="H211" s="96"/>
      <c r="I211" s="96"/>
    </row>
    <row r="212" spans="2:9" s="103" customFormat="1" ht="15">
      <c r="B212" s="297"/>
      <c r="C212" s="297"/>
      <c r="D212" s="210"/>
      <c r="E212" s="205"/>
      <c r="F212" s="96"/>
      <c r="G212" s="96"/>
      <c r="H212" s="96"/>
      <c r="I212" s="96"/>
    </row>
    <row r="213" spans="2:9" s="103" customFormat="1" ht="15">
      <c r="B213" s="297"/>
      <c r="C213" s="297"/>
      <c r="D213" s="210"/>
      <c r="E213" s="205"/>
      <c r="F213" s="96"/>
      <c r="G213" s="96"/>
      <c r="H213" s="96"/>
      <c r="I213" s="96"/>
    </row>
    <row r="214" spans="2:9" s="103" customFormat="1" ht="15">
      <c r="B214" s="297"/>
      <c r="C214" s="297"/>
      <c r="D214" s="210"/>
      <c r="E214" s="205"/>
      <c r="F214" s="96"/>
      <c r="G214" s="96"/>
      <c r="H214" s="96"/>
      <c r="I214" s="96"/>
    </row>
    <row r="215" spans="2:9" s="103" customFormat="1" ht="15">
      <c r="B215" s="297"/>
      <c r="C215" s="297"/>
      <c r="D215" s="210"/>
      <c r="E215" s="205"/>
      <c r="F215" s="96"/>
      <c r="G215" s="96"/>
      <c r="H215" s="96"/>
      <c r="I215" s="96"/>
    </row>
    <row r="216" spans="2:9" s="103" customFormat="1" ht="15">
      <c r="B216" s="297"/>
      <c r="C216" s="297"/>
      <c r="D216" s="210"/>
      <c r="E216" s="205"/>
      <c r="F216" s="96"/>
      <c r="G216" s="96"/>
      <c r="H216" s="96"/>
      <c r="I216" s="96"/>
    </row>
    <row r="217" spans="2:9" s="103" customFormat="1" ht="15">
      <c r="B217" s="297"/>
      <c r="C217" s="297"/>
      <c r="D217" s="210"/>
      <c r="E217" s="205"/>
      <c r="F217" s="96"/>
      <c r="G217" s="96"/>
      <c r="H217" s="96"/>
      <c r="I217" s="96"/>
    </row>
    <row r="218" spans="2:9" s="103" customFormat="1" ht="15">
      <c r="B218" s="297"/>
      <c r="C218" s="297"/>
      <c r="D218" s="210"/>
      <c r="E218" s="205"/>
      <c r="F218" s="96"/>
      <c r="G218" s="96"/>
      <c r="H218" s="96"/>
      <c r="I218" s="96"/>
    </row>
    <row r="219" spans="2:9" s="103" customFormat="1" ht="15">
      <c r="B219" s="297"/>
      <c r="C219" s="297"/>
      <c r="D219" s="210"/>
      <c r="E219" s="205"/>
      <c r="F219" s="96"/>
      <c r="G219" s="96"/>
      <c r="H219" s="96"/>
      <c r="I219" s="96"/>
    </row>
    <row r="220" spans="2:9" s="103" customFormat="1" ht="15">
      <c r="B220" s="297"/>
      <c r="C220" s="297"/>
      <c r="D220" s="210"/>
      <c r="E220" s="205"/>
      <c r="F220" s="96"/>
      <c r="G220" s="96"/>
      <c r="H220" s="96"/>
      <c r="I220" s="96"/>
    </row>
    <row r="221" spans="2:9" s="103" customFormat="1" ht="15">
      <c r="B221" s="297"/>
      <c r="C221" s="297"/>
      <c r="D221" s="210"/>
      <c r="E221" s="205"/>
      <c r="F221" s="96"/>
      <c r="G221" s="96"/>
      <c r="H221" s="96"/>
      <c r="I221" s="96"/>
    </row>
    <row r="222" spans="2:9" s="103" customFormat="1" ht="15">
      <c r="B222" s="297"/>
      <c r="C222" s="297"/>
      <c r="D222" s="210"/>
      <c r="E222" s="205"/>
      <c r="F222" s="96"/>
      <c r="G222" s="96"/>
      <c r="H222" s="96"/>
      <c r="I222" s="96"/>
    </row>
    <row r="223" spans="2:9" s="103" customFormat="1" ht="15">
      <c r="B223" s="297"/>
      <c r="C223" s="297"/>
      <c r="D223" s="210"/>
      <c r="E223" s="205"/>
      <c r="F223" s="96"/>
      <c r="G223" s="96"/>
      <c r="H223" s="96"/>
      <c r="I223" s="96"/>
    </row>
    <row r="224" spans="2:9" s="103" customFormat="1" ht="15">
      <c r="B224" s="297"/>
      <c r="C224" s="297"/>
      <c r="D224" s="210"/>
      <c r="E224" s="205"/>
      <c r="F224" s="96"/>
      <c r="G224" s="96"/>
      <c r="H224" s="96"/>
      <c r="I224" s="96"/>
    </row>
    <row r="225" spans="2:9" s="103" customFormat="1" ht="15">
      <c r="B225" s="297"/>
      <c r="C225" s="297"/>
      <c r="D225" s="210"/>
      <c r="E225" s="205"/>
      <c r="F225" s="96"/>
      <c r="G225" s="96"/>
      <c r="H225" s="96"/>
      <c r="I225" s="96"/>
    </row>
    <row r="226" spans="2:9" s="103" customFormat="1" ht="15">
      <c r="B226" s="297"/>
      <c r="C226" s="297"/>
      <c r="D226" s="210"/>
      <c r="E226" s="205"/>
      <c r="F226" s="96"/>
      <c r="G226" s="96"/>
      <c r="H226" s="96"/>
      <c r="I226" s="96"/>
    </row>
    <row r="227" spans="2:9" s="103" customFormat="1" ht="15">
      <c r="B227" s="297"/>
      <c r="C227" s="297"/>
      <c r="D227" s="210"/>
      <c r="E227" s="205"/>
      <c r="F227" s="96"/>
      <c r="G227" s="96"/>
      <c r="H227" s="96"/>
      <c r="I227" s="96"/>
    </row>
    <row r="228" spans="2:9" s="103" customFormat="1" ht="15">
      <c r="B228" s="297"/>
      <c r="C228" s="297"/>
      <c r="D228" s="210"/>
      <c r="E228" s="205"/>
      <c r="F228" s="96"/>
      <c r="G228" s="96"/>
      <c r="H228" s="96"/>
      <c r="I228" s="96"/>
    </row>
    <row r="229" spans="2:9" s="103" customFormat="1" ht="15">
      <c r="B229" s="297"/>
      <c r="C229" s="297"/>
      <c r="D229" s="210"/>
      <c r="E229" s="205"/>
      <c r="F229" s="96"/>
      <c r="G229" s="96"/>
      <c r="H229" s="96"/>
      <c r="I229" s="96"/>
    </row>
    <row r="230" spans="2:9" s="103" customFormat="1" ht="15">
      <c r="B230" s="297"/>
      <c r="C230" s="297"/>
      <c r="D230" s="210"/>
      <c r="E230" s="205"/>
      <c r="F230" s="96"/>
      <c r="G230" s="96"/>
      <c r="H230" s="96"/>
      <c r="I230" s="96"/>
    </row>
    <row r="231" spans="2:9" s="103" customFormat="1" ht="15">
      <c r="B231" s="297"/>
      <c r="C231" s="297"/>
      <c r="D231" s="210"/>
      <c r="E231" s="205"/>
      <c r="F231" s="96"/>
      <c r="G231" s="96"/>
      <c r="H231" s="96"/>
      <c r="I231" s="96"/>
    </row>
    <row r="232" spans="2:9" s="103" customFormat="1" ht="15">
      <c r="B232" s="297"/>
      <c r="C232" s="297"/>
      <c r="D232" s="210"/>
      <c r="E232" s="205"/>
      <c r="F232" s="96"/>
      <c r="G232" s="96"/>
      <c r="H232" s="96"/>
      <c r="I232" s="96"/>
    </row>
    <row r="233" spans="2:9" s="103" customFormat="1" ht="15">
      <c r="B233" s="297"/>
      <c r="C233" s="297"/>
      <c r="D233" s="210"/>
      <c r="E233" s="205"/>
      <c r="F233" s="96"/>
      <c r="G233" s="96"/>
      <c r="H233" s="96"/>
      <c r="I233" s="96"/>
    </row>
    <row r="234" spans="2:9" s="103" customFormat="1" ht="15">
      <c r="B234" s="297"/>
      <c r="C234" s="297"/>
      <c r="D234" s="210"/>
      <c r="E234" s="205"/>
      <c r="F234" s="96"/>
      <c r="G234" s="96"/>
      <c r="H234" s="96"/>
      <c r="I234" s="96"/>
    </row>
    <row r="235" spans="2:9" s="103" customFormat="1" ht="15">
      <c r="B235" s="297"/>
      <c r="C235" s="297"/>
      <c r="D235" s="210"/>
      <c r="E235" s="205"/>
      <c r="F235" s="96"/>
      <c r="G235" s="96"/>
      <c r="H235" s="96"/>
      <c r="I235" s="96"/>
    </row>
    <row r="236" spans="2:9" s="103" customFormat="1" ht="15">
      <c r="B236" s="297"/>
      <c r="C236" s="297"/>
      <c r="D236" s="210"/>
      <c r="E236" s="205"/>
      <c r="F236" s="96"/>
      <c r="G236" s="96"/>
      <c r="H236" s="96"/>
      <c r="I236" s="96"/>
    </row>
    <row r="237" spans="2:9" s="103" customFormat="1" ht="15">
      <c r="B237" s="297"/>
      <c r="C237" s="297"/>
      <c r="D237" s="210"/>
      <c r="E237" s="205"/>
      <c r="F237" s="96"/>
      <c r="G237" s="96"/>
      <c r="H237" s="96"/>
      <c r="I237" s="96"/>
    </row>
    <row r="238" spans="2:9" s="103" customFormat="1" ht="15">
      <c r="B238" s="297"/>
      <c r="C238" s="297"/>
      <c r="D238" s="210"/>
      <c r="E238" s="205"/>
      <c r="F238" s="96"/>
      <c r="G238" s="96"/>
      <c r="H238" s="96"/>
      <c r="I238" s="96"/>
    </row>
    <row r="239" spans="2:9" s="103" customFormat="1" ht="15">
      <c r="B239" s="297"/>
      <c r="C239" s="297"/>
      <c r="D239" s="210"/>
      <c r="E239" s="205"/>
      <c r="F239" s="96"/>
      <c r="G239" s="96"/>
      <c r="H239" s="96"/>
      <c r="I239" s="96"/>
    </row>
    <row r="240" spans="2:9" s="103" customFormat="1" ht="15">
      <c r="B240" s="297"/>
      <c r="C240" s="297"/>
      <c r="D240" s="210"/>
      <c r="E240" s="205"/>
      <c r="F240" s="96"/>
      <c r="G240" s="96"/>
      <c r="H240" s="96"/>
      <c r="I240" s="96"/>
    </row>
    <row r="241" spans="2:9" s="103" customFormat="1" ht="15">
      <c r="B241" s="297"/>
      <c r="C241" s="297"/>
      <c r="D241" s="210"/>
      <c r="E241" s="205"/>
      <c r="F241" s="96"/>
      <c r="G241" s="96"/>
      <c r="H241" s="96"/>
      <c r="I241" s="96"/>
    </row>
    <row r="242" spans="2:9" s="103" customFormat="1" ht="15">
      <c r="B242" s="297"/>
      <c r="C242" s="297"/>
      <c r="D242" s="210"/>
      <c r="E242" s="205"/>
      <c r="F242" s="96"/>
      <c r="G242" s="96"/>
      <c r="H242" s="96"/>
      <c r="I242" s="96"/>
    </row>
    <row r="243" spans="2:9" s="103" customFormat="1" ht="15">
      <c r="B243" s="297"/>
      <c r="C243" s="297"/>
      <c r="D243" s="210"/>
      <c r="E243" s="205"/>
      <c r="F243" s="96"/>
      <c r="G243" s="96"/>
      <c r="H243" s="96"/>
      <c r="I243" s="96"/>
    </row>
    <row r="244" spans="2:9" s="103" customFormat="1" ht="15">
      <c r="B244" s="297"/>
      <c r="C244" s="297"/>
      <c r="D244" s="210"/>
      <c r="E244" s="205"/>
      <c r="F244" s="96"/>
      <c r="G244" s="96"/>
      <c r="H244" s="96"/>
      <c r="I244" s="96"/>
    </row>
    <row r="245" spans="2:9" s="103" customFormat="1" ht="15">
      <c r="B245" s="297"/>
      <c r="C245" s="297"/>
      <c r="D245" s="210"/>
      <c r="E245" s="205"/>
      <c r="F245" s="96"/>
      <c r="G245" s="96"/>
      <c r="H245" s="96"/>
      <c r="I245" s="96"/>
    </row>
    <row r="246" spans="2:9" s="103" customFormat="1" ht="15">
      <c r="B246" s="297"/>
      <c r="C246" s="297"/>
      <c r="D246" s="210"/>
      <c r="E246" s="205"/>
      <c r="F246" s="96"/>
      <c r="G246" s="96"/>
      <c r="H246" s="96"/>
      <c r="I246" s="96"/>
    </row>
    <row r="247" spans="2:9" s="103" customFormat="1" ht="15">
      <c r="B247" s="297"/>
      <c r="C247" s="297"/>
      <c r="D247" s="210"/>
      <c r="E247" s="205"/>
      <c r="F247" s="96"/>
      <c r="G247" s="96"/>
      <c r="H247" s="96"/>
      <c r="I247" s="96"/>
    </row>
    <row r="248" spans="2:9" s="103" customFormat="1" ht="15">
      <c r="B248" s="297"/>
      <c r="C248" s="297"/>
      <c r="D248" s="210"/>
      <c r="E248" s="205"/>
      <c r="F248" s="96"/>
      <c r="G248" s="96"/>
      <c r="H248" s="96"/>
      <c r="I248" s="96"/>
    </row>
    <row r="249" spans="2:9" s="103" customFormat="1" ht="15">
      <c r="B249" s="297"/>
      <c r="C249" s="297"/>
      <c r="D249" s="210"/>
      <c r="E249" s="205"/>
      <c r="F249" s="96"/>
      <c r="G249" s="96"/>
      <c r="H249" s="96"/>
      <c r="I249" s="96"/>
    </row>
    <row r="250" spans="2:9" s="103" customFormat="1" ht="15">
      <c r="B250" s="297"/>
      <c r="C250" s="297"/>
      <c r="D250" s="210"/>
      <c r="E250" s="205"/>
      <c r="F250" s="96"/>
      <c r="G250" s="96"/>
      <c r="H250" s="96"/>
      <c r="I250" s="96"/>
    </row>
    <row r="251" spans="2:9" s="103" customFormat="1" ht="15">
      <c r="B251" s="297"/>
      <c r="C251" s="297"/>
      <c r="D251" s="210"/>
      <c r="E251" s="205"/>
      <c r="F251" s="96"/>
      <c r="G251" s="96"/>
      <c r="H251" s="96"/>
      <c r="I251" s="96"/>
    </row>
    <row r="252" spans="2:9" s="103" customFormat="1" ht="15">
      <c r="B252" s="297"/>
      <c r="C252" s="297"/>
      <c r="D252" s="210"/>
      <c r="E252" s="205"/>
      <c r="F252" s="96"/>
      <c r="G252" s="96"/>
      <c r="H252" s="96"/>
      <c r="I252" s="96"/>
    </row>
    <row r="253" spans="2:9" s="103" customFormat="1" ht="15">
      <c r="B253" s="297"/>
      <c r="C253" s="297"/>
      <c r="D253" s="210"/>
      <c r="E253" s="205"/>
      <c r="F253" s="96"/>
      <c r="G253" s="96"/>
      <c r="H253" s="96"/>
      <c r="I253" s="96"/>
    </row>
    <row r="254" spans="2:9" s="103" customFormat="1" ht="15">
      <c r="B254" s="297"/>
      <c r="C254" s="297"/>
      <c r="D254" s="210"/>
      <c r="E254" s="205"/>
      <c r="F254" s="96"/>
      <c r="G254" s="96"/>
      <c r="H254" s="96"/>
      <c r="I254" s="96"/>
    </row>
    <row r="255" spans="2:9" s="103" customFormat="1" ht="15">
      <c r="B255" s="297"/>
      <c r="C255" s="297"/>
      <c r="D255" s="210"/>
      <c r="E255" s="205"/>
      <c r="F255" s="96"/>
      <c r="G255" s="96"/>
      <c r="H255" s="96"/>
      <c r="I255" s="96"/>
    </row>
    <row r="256" spans="2:9" s="103" customFormat="1" ht="15">
      <c r="B256" s="297"/>
      <c r="C256" s="297"/>
      <c r="D256" s="210"/>
      <c r="E256" s="205"/>
      <c r="F256" s="96"/>
      <c r="G256" s="96"/>
      <c r="H256" s="96"/>
      <c r="I256" s="96"/>
    </row>
    <row r="257" spans="2:9" s="103" customFormat="1" ht="15">
      <c r="B257" s="297"/>
      <c r="C257" s="297"/>
      <c r="D257" s="210"/>
      <c r="E257" s="205"/>
      <c r="F257" s="96"/>
      <c r="G257" s="96"/>
      <c r="H257" s="96"/>
      <c r="I257" s="96"/>
    </row>
    <row r="258" spans="2:9" s="103" customFormat="1" ht="15">
      <c r="B258" s="297"/>
      <c r="C258" s="297"/>
      <c r="D258" s="210"/>
      <c r="E258" s="205"/>
      <c r="F258" s="96"/>
      <c r="G258" s="96"/>
      <c r="H258" s="96"/>
      <c r="I258" s="96"/>
    </row>
    <row r="259" spans="2:9" s="103" customFormat="1" ht="15">
      <c r="B259" s="297"/>
      <c r="C259" s="297"/>
      <c r="D259" s="210"/>
      <c r="E259" s="205"/>
      <c r="F259" s="96"/>
      <c r="G259" s="96"/>
      <c r="H259" s="96"/>
      <c r="I259" s="96"/>
    </row>
    <row r="260" spans="2:9" s="103" customFormat="1" ht="15">
      <c r="B260" s="297"/>
      <c r="C260" s="297"/>
      <c r="D260" s="210"/>
      <c r="E260" s="205"/>
      <c r="F260" s="96"/>
      <c r="G260" s="96"/>
      <c r="H260" s="96"/>
      <c r="I260" s="96"/>
    </row>
    <row r="261" spans="2:9" s="103" customFormat="1" ht="15">
      <c r="B261" s="297"/>
      <c r="C261" s="297"/>
      <c r="D261" s="210"/>
      <c r="E261" s="205"/>
      <c r="F261" s="96"/>
      <c r="G261" s="96"/>
      <c r="H261" s="96"/>
      <c r="I261" s="96"/>
    </row>
    <row r="262" spans="2:9" s="103" customFormat="1" ht="15">
      <c r="B262" s="297"/>
      <c r="C262" s="297"/>
      <c r="D262" s="210"/>
      <c r="E262" s="205"/>
      <c r="F262" s="96"/>
      <c r="G262" s="96"/>
      <c r="H262" s="96"/>
      <c r="I262" s="96"/>
    </row>
    <row r="263" spans="2:9" s="103" customFormat="1" ht="15">
      <c r="B263" s="297"/>
      <c r="C263" s="297"/>
      <c r="D263" s="210"/>
      <c r="E263" s="205"/>
      <c r="F263" s="96"/>
      <c r="G263" s="96"/>
      <c r="H263" s="96"/>
      <c r="I263" s="96"/>
    </row>
    <row r="264" spans="2:9" s="103" customFormat="1" ht="15">
      <c r="B264" s="297"/>
      <c r="C264" s="297"/>
      <c r="D264" s="210"/>
      <c r="E264" s="205"/>
      <c r="F264" s="96"/>
      <c r="G264" s="96"/>
      <c r="H264" s="96"/>
      <c r="I264" s="96"/>
    </row>
    <row r="265" spans="2:9" s="103" customFormat="1" ht="15">
      <c r="B265" s="297"/>
      <c r="C265" s="297"/>
      <c r="D265" s="210"/>
      <c r="E265" s="205"/>
      <c r="F265" s="96"/>
      <c r="G265" s="96"/>
      <c r="H265" s="96"/>
      <c r="I265" s="96"/>
    </row>
    <row r="266" spans="2:9" s="103" customFormat="1" ht="15">
      <c r="B266" s="297"/>
      <c r="C266" s="297"/>
      <c r="D266" s="210"/>
      <c r="E266" s="205"/>
      <c r="F266" s="96"/>
      <c r="G266" s="96"/>
      <c r="H266" s="96"/>
      <c r="I266" s="96"/>
    </row>
    <row r="267" spans="2:9" s="103" customFormat="1" ht="15">
      <c r="B267" s="297"/>
      <c r="C267" s="297"/>
      <c r="D267" s="210"/>
      <c r="E267" s="205"/>
      <c r="F267" s="96"/>
      <c r="G267" s="96"/>
      <c r="H267" s="96"/>
      <c r="I267" s="96"/>
    </row>
    <row r="268" spans="2:9" s="103" customFormat="1" ht="15">
      <c r="B268" s="297"/>
      <c r="C268" s="297"/>
      <c r="D268" s="210"/>
      <c r="E268" s="205"/>
      <c r="F268" s="96"/>
      <c r="G268" s="96"/>
      <c r="H268" s="96"/>
      <c r="I268" s="96"/>
    </row>
    <row r="269" spans="2:9" s="103" customFormat="1" ht="15">
      <c r="B269" s="297"/>
      <c r="C269" s="297"/>
      <c r="D269" s="210"/>
      <c r="E269" s="205"/>
      <c r="F269" s="96"/>
      <c r="G269" s="96"/>
      <c r="H269" s="96"/>
      <c r="I269" s="96"/>
    </row>
    <row r="270" spans="2:9" s="103" customFormat="1" ht="15">
      <c r="B270" s="297"/>
      <c r="C270" s="297"/>
      <c r="D270" s="210"/>
      <c r="E270" s="205"/>
      <c r="F270" s="96"/>
      <c r="G270" s="96"/>
      <c r="H270" s="96"/>
      <c r="I270" s="96"/>
    </row>
    <row r="271" spans="2:9" s="103" customFormat="1" ht="15">
      <c r="B271" s="297"/>
      <c r="C271" s="297"/>
      <c r="D271" s="210"/>
      <c r="E271" s="205"/>
      <c r="F271" s="96"/>
      <c r="G271" s="96"/>
      <c r="H271" s="96"/>
      <c r="I271" s="96"/>
    </row>
    <row r="272" spans="2:9" s="103" customFormat="1" ht="15">
      <c r="B272" s="297"/>
      <c r="C272" s="297"/>
      <c r="D272" s="210"/>
      <c r="E272" s="205"/>
      <c r="F272" s="96"/>
      <c r="G272" s="96"/>
      <c r="H272" s="96"/>
      <c r="I272" s="96"/>
    </row>
    <row r="273" spans="2:9" s="103" customFormat="1" ht="15">
      <c r="B273" s="297"/>
      <c r="C273" s="297"/>
      <c r="D273" s="210"/>
      <c r="E273" s="205"/>
      <c r="F273" s="96"/>
      <c r="G273" s="96"/>
      <c r="H273" s="96"/>
      <c r="I273" s="96"/>
    </row>
    <row r="274" spans="2:9" s="103" customFormat="1" ht="15">
      <c r="B274" s="297"/>
      <c r="C274" s="297"/>
      <c r="D274" s="210"/>
      <c r="E274" s="205"/>
      <c r="F274" s="96"/>
      <c r="G274" s="96"/>
      <c r="H274" s="96"/>
      <c r="I274" s="96"/>
    </row>
    <row r="275" spans="2:9" s="103" customFormat="1" ht="15">
      <c r="B275" s="297"/>
      <c r="C275" s="297"/>
      <c r="D275" s="210"/>
      <c r="E275" s="205"/>
      <c r="F275" s="96"/>
      <c r="G275" s="96"/>
      <c r="H275" s="96"/>
      <c r="I275" s="96"/>
    </row>
    <row r="276" spans="2:9" s="103" customFormat="1" ht="15">
      <c r="B276" s="297"/>
      <c r="C276" s="297"/>
      <c r="D276" s="210"/>
      <c r="E276" s="205"/>
      <c r="F276" s="96"/>
      <c r="G276" s="96"/>
      <c r="H276" s="96"/>
      <c r="I276" s="96"/>
    </row>
    <row r="277" spans="2:9" s="103" customFormat="1" ht="15">
      <c r="B277" s="297"/>
      <c r="C277" s="297"/>
      <c r="D277" s="210"/>
      <c r="E277" s="205"/>
      <c r="F277" s="96"/>
      <c r="G277" s="96"/>
      <c r="H277" s="96"/>
      <c r="I277" s="96"/>
    </row>
    <row r="278" spans="2:9" s="103" customFormat="1" ht="15">
      <c r="B278" s="297"/>
      <c r="C278" s="297"/>
      <c r="D278" s="210"/>
      <c r="E278" s="205"/>
      <c r="F278" s="96"/>
      <c r="G278" s="96"/>
      <c r="H278" s="96"/>
      <c r="I278" s="96"/>
    </row>
    <row r="279" spans="2:9" s="103" customFormat="1" ht="15">
      <c r="B279" s="297"/>
      <c r="C279" s="297"/>
      <c r="D279" s="210"/>
      <c r="E279" s="205"/>
      <c r="F279" s="96"/>
      <c r="G279" s="96"/>
      <c r="H279" s="96"/>
      <c r="I279" s="96"/>
    </row>
    <row r="280" spans="2:9" s="103" customFormat="1" ht="15">
      <c r="B280" s="297"/>
      <c r="C280" s="297"/>
      <c r="D280" s="210"/>
      <c r="E280" s="205"/>
      <c r="F280" s="96"/>
      <c r="G280" s="96"/>
      <c r="H280" s="96"/>
      <c r="I280" s="96"/>
    </row>
    <row r="281" spans="2:9" s="103" customFormat="1" ht="15">
      <c r="B281" s="297"/>
      <c r="C281" s="297"/>
      <c r="D281" s="210"/>
      <c r="E281" s="205"/>
      <c r="F281" s="96"/>
      <c r="G281" s="96"/>
      <c r="H281" s="96"/>
      <c r="I281" s="96"/>
    </row>
    <row r="282" spans="2:9" s="103" customFormat="1" ht="15">
      <c r="B282" s="297"/>
      <c r="C282" s="297"/>
      <c r="D282" s="210"/>
      <c r="E282" s="205"/>
      <c r="F282" s="96"/>
      <c r="G282" s="96"/>
      <c r="H282" s="96"/>
      <c r="I282" s="96"/>
    </row>
    <row r="283" spans="2:9" s="103" customFormat="1" ht="15">
      <c r="B283" s="297"/>
      <c r="C283" s="297"/>
      <c r="D283" s="210"/>
      <c r="E283" s="205"/>
      <c r="F283" s="96"/>
      <c r="G283" s="96"/>
      <c r="H283" s="96"/>
      <c r="I283" s="96"/>
    </row>
    <row r="284" spans="2:9" s="103" customFormat="1" ht="15">
      <c r="B284" s="297"/>
      <c r="C284" s="297"/>
      <c r="D284" s="210"/>
      <c r="E284" s="205"/>
      <c r="F284" s="96"/>
      <c r="G284" s="96"/>
      <c r="H284" s="96"/>
      <c r="I284" s="96"/>
    </row>
    <row r="285" spans="2:9" s="103" customFormat="1" ht="15">
      <c r="B285" s="297"/>
      <c r="C285" s="297"/>
      <c r="D285" s="210"/>
      <c r="E285" s="205"/>
      <c r="F285" s="96"/>
      <c r="G285" s="96"/>
      <c r="H285" s="96"/>
      <c r="I285" s="96"/>
    </row>
    <row r="286" spans="2:9" s="103" customFormat="1" ht="15">
      <c r="B286" s="297"/>
      <c r="C286" s="297"/>
      <c r="D286" s="210"/>
      <c r="E286" s="205"/>
      <c r="F286" s="96"/>
      <c r="G286" s="96"/>
      <c r="H286" s="96"/>
      <c r="I286" s="96"/>
    </row>
    <row r="287" spans="2:9" s="103" customFormat="1" ht="15">
      <c r="B287" s="297"/>
      <c r="C287" s="297"/>
      <c r="D287" s="210"/>
      <c r="E287" s="205"/>
      <c r="F287" s="96"/>
      <c r="G287" s="96"/>
      <c r="H287" s="96"/>
      <c r="I287" s="96"/>
    </row>
    <row r="288" spans="2:9" s="103" customFormat="1" ht="15">
      <c r="B288" s="297"/>
      <c r="C288" s="297"/>
      <c r="D288" s="210"/>
      <c r="E288" s="205"/>
      <c r="F288" s="96"/>
      <c r="G288" s="96"/>
      <c r="H288" s="96"/>
      <c r="I288" s="96"/>
    </row>
    <row r="289" spans="2:9" s="103" customFormat="1" ht="15">
      <c r="B289" s="297"/>
      <c r="C289" s="297"/>
      <c r="D289" s="210"/>
      <c r="E289" s="205"/>
      <c r="F289" s="96"/>
      <c r="G289" s="96"/>
      <c r="H289" s="96"/>
      <c r="I289" s="96"/>
    </row>
    <row r="290" spans="2:9" s="103" customFormat="1" ht="15">
      <c r="B290" s="297"/>
      <c r="C290" s="297"/>
      <c r="D290" s="210"/>
      <c r="E290" s="205"/>
      <c r="F290" s="96"/>
      <c r="G290" s="96"/>
      <c r="H290" s="96"/>
      <c r="I290" s="96"/>
    </row>
    <row r="291" spans="2:9" s="103" customFormat="1" ht="15">
      <c r="B291" s="297"/>
      <c r="C291" s="297"/>
      <c r="D291" s="210"/>
      <c r="E291" s="205"/>
      <c r="F291" s="96"/>
      <c r="G291" s="96"/>
      <c r="H291" s="96"/>
      <c r="I291" s="96"/>
    </row>
    <row r="292" spans="2:9" s="103" customFormat="1" ht="15">
      <c r="B292" s="297"/>
      <c r="C292" s="297"/>
      <c r="D292" s="210"/>
      <c r="E292" s="205"/>
      <c r="F292" s="96"/>
      <c r="G292" s="96"/>
      <c r="H292" s="96"/>
      <c r="I292" s="96"/>
    </row>
    <row r="293" spans="2:9" s="103" customFormat="1" ht="15">
      <c r="B293" s="297"/>
      <c r="C293" s="297"/>
      <c r="D293" s="210"/>
      <c r="E293" s="205"/>
      <c r="F293" s="96"/>
      <c r="G293" s="96"/>
      <c r="H293" s="96"/>
      <c r="I293" s="96"/>
    </row>
    <row r="294" spans="2:9" s="103" customFormat="1" ht="15">
      <c r="B294" s="297"/>
      <c r="C294" s="297"/>
      <c r="D294" s="210"/>
      <c r="E294" s="205"/>
      <c r="F294" s="96"/>
      <c r="G294" s="96"/>
      <c r="H294" s="96"/>
      <c r="I294" s="96"/>
    </row>
    <row r="295" spans="2:9" s="103" customFormat="1" ht="15">
      <c r="B295" s="297"/>
      <c r="C295" s="297"/>
      <c r="D295" s="210"/>
      <c r="E295" s="205"/>
      <c r="F295" s="96"/>
      <c r="G295" s="96"/>
      <c r="H295" s="96"/>
      <c r="I295" s="96"/>
    </row>
    <row r="296" spans="2:9" s="103" customFormat="1" ht="15">
      <c r="B296" s="297"/>
      <c r="C296" s="297"/>
      <c r="D296" s="210"/>
      <c r="E296" s="205"/>
      <c r="F296" s="96"/>
      <c r="G296" s="96"/>
      <c r="H296" s="96"/>
      <c r="I296" s="96"/>
    </row>
    <row r="297" spans="2:9" s="103" customFormat="1" ht="15">
      <c r="B297" s="297"/>
      <c r="C297" s="297"/>
      <c r="D297" s="210"/>
      <c r="E297" s="205"/>
      <c r="F297" s="96"/>
      <c r="G297" s="96"/>
      <c r="H297" s="96"/>
      <c r="I297" s="96"/>
    </row>
    <row r="298" spans="2:9" s="103" customFormat="1" ht="15">
      <c r="B298" s="297"/>
      <c r="C298" s="297"/>
      <c r="D298" s="210"/>
      <c r="E298" s="205"/>
      <c r="F298" s="96"/>
      <c r="G298" s="96"/>
      <c r="H298" s="96"/>
      <c r="I298" s="96"/>
    </row>
    <row r="299" spans="2:9" s="103" customFormat="1" ht="15">
      <c r="B299" s="297"/>
      <c r="C299" s="297"/>
      <c r="D299" s="210"/>
      <c r="E299" s="205"/>
      <c r="F299" s="96"/>
      <c r="G299" s="96"/>
      <c r="H299" s="96"/>
      <c r="I299" s="96"/>
    </row>
    <row r="300" spans="2:9" s="103" customFormat="1" ht="15">
      <c r="B300" s="297"/>
      <c r="C300" s="297"/>
      <c r="D300" s="210"/>
      <c r="E300" s="205"/>
      <c r="F300" s="96"/>
      <c r="G300" s="96"/>
      <c r="H300" s="96"/>
      <c r="I300" s="96"/>
    </row>
    <row r="301" spans="2:9" s="103" customFormat="1" ht="15">
      <c r="B301" s="297"/>
      <c r="C301" s="297"/>
      <c r="D301" s="210"/>
      <c r="E301" s="205"/>
      <c r="F301" s="96"/>
      <c r="G301" s="96"/>
      <c r="H301" s="96"/>
      <c r="I301" s="96"/>
    </row>
    <row r="302" spans="2:9" s="103" customFormat="1" ht="15">
      <c r="B302" s="297"/>
      <c r="C302" s="297"/>
      <c r="D302" s="210"/>
      <c r="E302" s="205"/>
      <c r="F302" s="96"/>
      <c r="G302" s="96"/>
      <c r="H302" s="96"/>
      <c r="I302" s="96"/>
    </row>
    <row r="303" spans="2:9" s="103" customFormat="1" ht="15">
      <c r="B303" s="297"/>
      <c r="C303" s="297"/>
      <c r="D303" s="210"/>
      <c r="E303" s="205"/>
      <c r="F303" s="96"/>
      <c r="G303" s="96"/>
      <c r="H303" s="96"/>
      <c r="I303" s="96"/>
    </row>
    <row r="304" spans="2:9" s="103" customFormat="1" ht="15">
      <c r="B304" s="297"/>
      <c r="C304" s="297"/>
      <c r="D304" s="210"/>
      <c r="E304" s="205"/>
      <c r="F304" s="96"/>
      <c r="G304" s="96"/>
      <c r="H304" s="96"/>
      <c r="I304" s="96"/>
    </row>
    <row r="305" spans="2:9" s="103" customFormat="1" ht="15">
      <c r="B305" s="297"/>
      <c r="C305" s="297"/>
      <c r="D305" s="210"/>
      <c r="E305" s="205"/>
      <c r="F305" s="96"/>
      <c r="G305" s="96"/>
      <c r="H305" s="96"/>
      <c r="I305" s="96"/>
    </row>
    <row r="306" spans="2:9" s="103" customFormat="1" ht="15">
      <c r="B306" s="297"/>
      <c r="C306" s="297"/>
      <c r="D306" s="210"/>
      <c r="E306" s="205"/>
      <c r="F306" s="96"/>
      <c r="G306" s="96"/>
      <c r="H306" s="96"/>
      <c r="I306" s="96"/>
    </row>
    <row r="307" spans="2:9" s="103" customFormat="1" ht="15">
      <c r="B307" s="297"/>
      <c r="C307" s="297"/>
      <c r="D307" s="210"/>
      <c r="E307" s="205"/>
      <c r="F307" s="96"/>
      <c r="G307" s="96"/>
      <c r="H307" s="96"/>
      <c r="I307" s="96"/>
    </row>
    <row r="308" spans="2:9" s="103" customFormat="1" ht="15">
      <c r="B308" s="297"/>
      <c r="C308" s="297"/>
      <c r="D308" s="210"/>
      <c r="E308" s="205"/>
      <c r="F308" s="96"/>
      <c r="G308" s="96"/>
      <c r="H308" s="96"/>
      <c r="I308" s="96"/>
    </row>
    <row r="309" spans="2:9" s="103" customFormat="1" ht="15">
      <c r="B309" s="297"/>
      <c r="C309" s="297"/>
      <c r="D309" s="210"/>
      <c r="E309" s="205"/>
      <c r="F309" s="96"/>
      <c r="G309" s="96"/>
      <c r="H309" s="96"/>
      <c r="I309" s="96"/>
    </row>
    <row r="310" spans="2:9" s="103" customFormat="1" ht="15">
      <c r="B310" s="297"/>
      <c r="C310" s="297"/>
      <c r="D310" s="210"/>
      <c r="E310" s="205"/>
      <c r="F310" s="96"/>
      <c r="G310" s="96"/>
      <c r="H310" s="96"/>
      <c r="I310" s="96"/>
    </row>
    <row r="311" spans="2:9" s="103" customFormat="1" ht="15">
      <c r="B311" s="297"/>
      <c r="C311" s="297"/>
      <c r="D311" s="210"/>
      <c r="E311" s="205"/>
      <c r="F311" s="96"/>
      <c r="G311" s="96"/>
      <c r="H311" s="96"/>
      <c r="I311" s="96"/>
    </row>
    <row r="312" spans="2:9" s="103" customFormat="1" ht="15">
      <c r="B312" s="297"/>
      <c r="C312" s="297"/>
      <c r="D312" s="210"/>
      <c r="E312" s="205"/>
      <c r="F312" s="96"/>
      <c r="G312" s="96"/>
      <c r="H312" s="96"/>
      <c r="I312" s="96"/>
    </row>
    <row r="313" spans="2:9" s="103" customFormat="1" ht="15">
      <c r="B313" s="297"/>
      <c r="C313" s="297"/>
      <c r="D313" s="210"/>
      <c r="E313" s="205"/>
      <c r="F313" s="96"/>
      <c r="G313" s="96"/>
      <c r="H313" s="96"/>
      <c r="I313" s="96"/>
    </row>
    <row r="314" spans="2:9" s="103" customFormat="1" ht="15">
      <c r="B314" s="297"/>
      <c r="C314" s="297"/>
      <c r="D314" s="210"/>
      <c r="E314" s="205"/>
      <c r="F314" s="96"/>
      <c r="G314" s="96"/>
      <c r="H314" s="96"/>
      <c r="I314" s="96"/>
    </row>
    <row r="315" spans="2:9" s="103" customFormat="1" ht="15">
      <c r="B315" s="297"/>
      <c r="C315" s="297"/>
      <c r="D315" s="210"/>
      <c r="E315" s="205"/>
      <c r="F315" s="96"/>
      <c r="G315" s="96"/>
      <c r="H315" s="96"/>
      <c r="I315" s="96"/>
    </row>
    <row r="316" spans="2:9" s="103" customFormat="1" ht="15">
      <c r="B316" s="297"/>
      <c r="C316" s="297"/>
      <c r="D316" s="210"/>
      <c r="E316" s="205"/>
      <c r="F316" s="96"/>
      <c r="G316" s="96"/>
      <c r="H316" s="96"/>
      <c r="I316" s="96"/>
    </row>
    <row r="317" spans="2:9" s="103" customFormat="1" ht="15">
      <c r="B317" s="297"/>
      <c r="C317" s="297"/>
      <c r="D317" s="210"/>
      <c r="E317" s="205"/>
      <c r="F317" s="96"/>
      <c r="G317" s="96"/>
      <c r="H317" s="96"/>
      <c r="I317" s="96"/>
    </row>
    <row r="318" spans="2:9" s="103" customFormat="1" ht="15">
      <c r="B318" s="297"/>
      <c r="C318" s="297"/>
      <c r="D318" s="210"/>
      <c r="E318" s="205"/>
      <c r="F318" s="96"/>
      <c r="G318" s="96"/>
      <c r="H318" s="96"/>
      <c r="I318" s="96"/>
    </row>
    <row r="319" spans="2:9" s="103" customFormat="1" ht="15">
      <c r="B319" s="297"/>
      <c r="C319" s="297"/>
      <c r="D319" s="210"/>
      <c r="E319" s="205"/>
      <c r="F319" s="96"/>
      <c r="G319" s="96"/>
      <c r="H319" s="96"/>
      <c r="I319" s="96"/>
    </row>
    <row r="320" spans="2:9" s="103" customFormat="1" ht="15">
      <c r="B320" s="297"/>
      <c r="C320" s="297"/>
      <c r="D320" s="210"/>
      <c r="E320" s="205"/>
      <c r="F320" s="96"/>
      <c r="G320" s="96"/>
      <c r="H320" s="96"/>
      <c r="I320" s="96"/>
    </row>
    <row r="321" spans="2:9" s="103" customFormat="1" ht="15">
      <c r="B321" s="297"/>
      <c r="C321" s="297"/>
      <c r="D321" s="210"/>
      <c r="E321" s="205"/>
      <c r="F321" s="96"/>
      <c r="G321" s="96"/>
      <c r="H321" s="96"/>
      <c r="I321" s="96"/>
    </row>
    <row r="322" spans="2:9" s="103" customFormat="1" ht="15">
      <c r="B322" s="297"/>
      <c r="C322" s="297"/>
      <c r="D322" s="210"/>
      <c r="E322" s="205"/>
      <c r="F322" s="96"/>
      <c r="G322" s="96"/>
      <c r="H322" s="96"/>
      <c r="I322" s="96"/>
    </row>
    <row r="323" spans="2:9" s="103" customFormat="1" ht="15">
      <c r="B323" s="297"/>
      <c r="C323" s="297"/>
      <c r="D323" s="210"/>
      <c r="E323" s="205"/>
      <c r="F323" s="96"/>
      <c r="G323" s="96"/>
      <c r="H323" s="96"/>
      <c r="I323" s="96"/>
    </row>
    <row r="324" spans="2:9" s="103" customFormat="1" ht="15">
      <c r="B324" s="297"/>
      <c r="C324" s="297"/>
      <c r="D324" s="210"/>
      <c r="E324" s="205"/>
      <c r="F324" s="96"/>
      <c r="G324" s="96"/>
      <c r="H324" s="96"/>
      <c r="I324" s="96"/>
    </row>
    <row r="325" spans="2:9" s="103" customFormat="1" ht="15">
      <c r="B325" s="297"/>
      <c r="C325" s="297"/>
      <c r="D325" s="210"/>
      <c r="E325" s="205"/>
      <c r="F325" s="96"/>
      <c r="G325" s="96"/>
      <c r="H325" s="96"/>
      <c r="I325" s="96"/>
    </row>
    <row r="326" spans="2:9" s="103" customFormat="1" ht="15">
      <c r="B326" s="297"/>
      <c r="C326" s="297"/>
      <c r="D326" s="210"/>
      <c r="E326" s="205"/>
      <c r="F326" s="96"/>
      <c r="G326" s="96"/>
      <c r="H326" s="96"/>
      <c r="I326" s="96"/>
    </row>
    <row r="327" spans="2:9" s="103" customFormat="1" ht="15">
      <c r="B327" s="297"/>
      <c r="C327" s="297"/>
      <c r="D327" s="210"/>
      <c r="E327" s="205"/>
      <c r="F327" s="96"/>
      <c r="G327" s="96"/>
      <c r="H327" s="96"/>
      <c r="I327" s="96"/>
    </row>
    <row r="328" spans="2:9" s="103" customFormat="1" ht="15">
      <c r="B328" s="297"/>
      <c r="C328" s="297"/>
      <c r="D328" s="210"/>
      <c r="E328" s="205"/>
      <c r="F328" s="96"/>
      <c r="G328" s="96"/>
      <c r="H328" s="96"/>
      <c r="I328" s="96"/>
    </row>
    <row r="329" spans="2:9" s="103" customFormat="1" ht="15">
      <c r="B329" s="297"/>
      <c r="C329" s="297"/>
      <c r="D329" s="210"/>
      <c r="E329" s="205"/>
      <c r="F329" s="96"/>
      <c r="G329" s="96"/>
      <c r="H329" s="96"/>
      <c r="I329" s="96"/>
    </row>
    <row r="330" spans="2:9" s="103" customFormat="1" ht="15">
      <c r="B330" s="297"/>
      <c r="C330" s="297"/>
      <c r="D330" s="210"/>
      <c r="E330" s="205"/>
      <c r="F330" s="96"/>
      <c r="G330" s="96"/>
      <c r="H330" s="96"/>
      <c r="I330" s="96"/>
    </row>
    <row r="331" spans="2:9" s="103" customFormat="1" ht="15">
      <c r="B331" s="297"/>
      <c r="C331" s="297"/>
      <c r="D331" s="210"/>
      <c r="E331" s="205"/>
      <c r="F331" s="96"/>
      <c r="G331" s="96"/>
      <c r="H331" s="96"/>
      <c r="I331" s="96"/>
    </row>
    <row r="332" spans="2:9" s="103" customFormat="1" ht="15">
      <c r="B332" s="297"/>
      <c r="C332" s="297"/>
      <c r="D332" s="210"/>
      <c r="E332" s="205"/>
      <c r="F332" s="96"/>
      <c r="G332" s="96"/>
      <c r="H332" s="96"/>
      <c r="I332" s="96"/>
    </row>
    <row r="333" spans="2:9" s="103" customFormat="1" ht="15">
      <c r="B333" s="297"/>
      <c r="C333" s="297"/>
      <c r="D333" s="210"/>
      <c r="E333" s="205"/>
      <c r="F333" s="96"/>
      <c r="G333" s="96"/>
      <c r="H333" s="96"/>
      <c r="I333" s="96"/>
    </row>
    <row r="334" spans="2:9" s="103" customFormat="1" ht="15">
      <c r="B334" s="297"/>
      <c r="C334" s="297"/>
      <c r="D334" s="210"/>
      <c r="E334" s="205"/>
      <c r="F334" s="96"/>
      <c r="G334" s="96"/>
      <c r="H334" s="96"/>
      <c r="I334" s="96"/>
    </row>
    <row r="335" spans="2:9" s="103" customFormat="1" ht="15">
      <c r="B335" s="297"/>
      <c r="C335" s="297"/>
      <c r="D335" s="210"/>
      <c r="E335" s="205"/>
      <c r="F335" s="96"/>
      <c r="G335" s="96"/>
      <c r="H335" s="96"/>
      <c r="I335" s="96"/>
    </row>
    <row r="336" spans="2:9" s="103" customFormat="1" ht="15">
      <c r="B336" s="297"/>
      <c r="C336" s="297"/>
      <c r="D336" s="210"/>
      <c r="E336" s="205"/>
      <c r="F336" s="96"/>
      <c r="G336" s="96"/>
      <c r="H336" s="96"/>
      <c r="I336" s="96"/>
    </row>
    <row r="337" spans="2:9" s="103" customFormat="1" ht="15">
      <c r="B337" s="297"/>
      <c r="C337" s="297"/>
      <c r="D337" s="210"/>
      <c r="E337" s="205"/>
      <c r="F337" s="96"/>
      <c r="G337" s="96"/>
      <c r="H337" s="96"/>
      <c r="I337" s="96"/>
    </row>
    <row r="338" spans="2:9" s="103" customFormat="1" ht="15">
      <c r="B338" s="297"/>
      <c r="C338" s="297"/>
      <c r="D338" s="210"/>
      <c r="E338" s="205"/>
      <c r="F338" s="96"/>
      <c r="G338" s="96"/>
      <c r="H338" s="96"/>
      <c r="I338" s="96"/>
    </row>
    <row r="339" spans="2:9" s="103" customFormat="1" ht="15">
      <c r="B339" s="297"/>
      <c r="C339" s="297"/>
      <c r="D339" s="210"/>
      <c r="E339" s="205"/>
      <c r="F339" s="96"/>
      <c r="G339" s="96"/>
      <c r="H339" s="96"/>
      <c r="I339" s="96"/>
    </row>
    <row r="340" spans="2:9" s="103" customFormat="1" ht="15">
      <c r="B340" s="297"/>
      <c r="C340" s="297"/>
      <c r="D340" s="210"/>
      <c r="E340" s="205"/>
      <c r="F340" s="96"/>
      <c r="G340" s="96"/>
      <c r="H340" s="96"/>
      <c r="I340" s="96"/>
    </row>
    <row r="341" spans="2:9" s="103" customFormat="1" ht="15">
      <c r="B341" s="297"/>
      <c r="C341" s="297"/>
      <c r="D341" s="210"/>
      <c r="E341" s="205"/>
      <c r="F341" s="96"/>
      <c r="G341" s="96"/>
      <c r="H341" s="96"/>
      <c r="I341" s="96"/>
    </row>
    <row r="342" spans="2:9" s="103" customFormat="1" ht="15">
      <c r="B342" s="297"/>
      <c r="C342" s="297"/>
      <c r="D342" s="210"/>
      <c r="E342" s="205"/>
      <c r="F342" s="96"/>
      <c r="G342" s="96"/>
      <c r="H342" s="96"/>
      <c r="I342" s="96"/>
    </row>
    <row r="343" spans="2:9" s="103" customFormat="1" ht="15">
      <c r="B343" s="297"/>
      <c r="C343" s="297"/>
      <c r="D343" s="210"/>
      <c r="E343" s="205"/>
      <c r="F343" s="96"/>
      <c r="G343" s="96"/>
      <c r="H343" s="96"/>
      <c r="I343" s="96"/>
    </row>
    <row r="344" spans="2:9" s="103" customFormat="1" ht="15">
      <c r="B344" s="297"/>
      <c r="C344" s="297"/>
      <c r="D344" s="210"/>
      <c r="E344" s="205"/>
      <c r="F344" s="96"/>
      <c r="G344" s="96"/>
      <c r="H344" s="96"/>
      <c r="I344" s="96"/>
    </row>
    <row r="345" spans="2:9" s="103" customFormat="1" ht="15">
      <c r="B345" s="297"/>
      <c r="C345" s="297"/>
      <c r="D345" s="210"/>
      <c r="E345" s="205"/>
      <c r="F345" s="96"/>
      <c r="G345" s="96"/>
      <c r="H345" s="96"/>
      <c r="I345" s="96"/>
    </row>
    <row r="346" spans="2:9" s="103" customFormat="1" ht="15">
      <c r="B346" s="297"/>
      <c r="C346" s="297"/>
      <c r="D346" s="210"/>
      <c r="E346" s="205"/>
      <c r="F346" s="96"/>
      <c r="G346" s="96"/>
      <c r="H346" s="96"/>
      <c r="I346" s="96"/>
    </row>
    <row r="347" spans="2:9" s="103" customFormat="1" ht="15">
      <c r="B347" s="297"/>
      <c r="C347" s="297"/>
      <c r="D347" s="210"/>
      <c r="E347" s="205"/>
      <c r="F347" s="96"/>
      <c r="G347" s="96"/>
      <c r="H347" s="96"/>
      <c r="I347" s="96"/>
    </row>
    <row r="348" spans="2:9" s="103" customFormat="1" ht="15">
      <c r="B348" s="297"/>
      <c r="C348" s="297"/>
      <c r="D348" s="210"/>
      <c r="E348" s="205"/>
      <c r="F348" s="96"/>
      <c r="G348" s="96"/>
      <c r="H348" s="96"/>
      <c r="I348" s="96"/>
    </row>
    <row r="349" spans="2:9" s="103" customFormat="1" ht="15">
      <c r="B349" s="297"/>
      <c r="C349" s="297"/>
      <c r="D349" s="210"/>
      <c r="E349" s="205"/>
      <c r="F349" s="96"/>
      <c r="G349" s="96"/>
      <c r="H349" s="96"/>
      <c r="I349" s="96"/>
    </row>
    <row r="350" spans="2:9" s="103" customFormat="1" ht="15">
      <c r="B350" s="297"/>
      <c r="C350" s="297"/>
      <c r="D350" s="210"/>
      <c r="E350" s="205"/>
      <c r="F350" s="96"/>
      <c r="G350" s="96"/>
      <c r="H350" s="96"/>
      <c r="I350" s="96"/>
    </row>
    <row r="351" spans="2:9" s="103" customFormat="1" ht="15">
      <c r="B351" s="297"/>
      <c r="C351" s="297"/>
      <c r="D351" s="210"/>
      <c r="E351" s="205"/>
      <c r="F351" s="96"/>
      <c r="G351" s="96"/>
      <c r="H351" s="96"/>
      <c r="I351" s="96"/>
    </row>
    <row r="352" spans="2:9" s="103" customFormat="1" ht="15">
      <c r="B352" s="297"/>
      <c r="C352" s="297"/>
      <c r="D352" s="210"/>
      <c r="E352" s="205"/>
      <c r="F352" s="96"/>
      <c r="G352" s="96"/>
      <c r="H352" s="96"/>
      <c r="I352" s="96"/>
    </row>
    <row r="353" spans="2:9" s="103" customFormat="1" ht="15">
      <c r="B353" s="297"/>
      <c r="C353" s="297"/>
      <c r="D353" s="210"/>
      <c r="E353" s="205"/>
      <c r="F353" s="96"/>
      <c r="G353" s="96"/>
      <c r="H353" s="96"/>
      <c r="I353" s="96"/>
    </row>
    <row r="354" spans="2:9" s="103" customFormat="1" ht="15">
      <c r="B354" s="297"/>
      <c r="C354" s="297"/>
      <c r="D354" s="210"/>
      <c r="E354" s="205"/>
      <c r="F354" s="96"/>
      <c r="G354" s="96"/>
      <c r="H354" s="96"/>
      <c r="I354" s="96"/>
    </row>
    <row r="355" spans="2:9" s="103" customFormat="1" ht="15">
      <c r="B355" s="297"/>
      <c r="C355" s="297"/>
      <c r="D355" s="210"/>
      <c r="E355" s="205"/>
      <c r="F355" s="96"/>
      <c r="G355" s="96"/>
      <c r="H355" s="96"/>
      <c r="I355" s="96"/>
    </row>
    <row r="356" spans="2:9" s="103" customFormat="1" ht="15">
      <c r="B356" s="297"/>
      <c r="C356" s="297"/>
      <c r="D356" s="210"/>
      <c r="E356" s="205"/>
      <c r="F356" s="96"/>
      <c r="G356" s="96"/>
      <c r="H356" s="96"/>
      <c r="I356" s="96"/>
    </row>
    <row r="357" spans="2:9" s="103" customFormat="1" ht="15">
      <c r="B357" s="297"/>
      <c r="C357" s="297"/>
      <c r="D357" s="210"/>
      <c r="E357" s="205"/>
      <c r="F357" s="96"/>
      <c r="G357" s="96"/>
      <c r="H357" s="96"/>
      <c r="I357" s="96"/>
    </row>
    <row r="358" spans="2:9" s="103" customFormat="1" ht="15">
      <c r="B358" s="297"/>
      <c r="C358" s="297"/>
      <c r="D358" s="210"/>
      <c r="E358" s="205"/>
      <c r="F358" s="96"/>
      <c r="G358" s="96"/>
      <c r="H358" s="96"/>
      <c r="I358" s="96"/>
    </row>
    <row r="359" spans="2:9" s="103" customFormat="1" ht="15">
      <c r="B359" s="297"/>
      <c r="C359" s="297"/>
      <c r="D359" s="210"/>
      <c r="E359" s="205"/>
      <c r="F359" s="96"/>
      <c r="G359" s="96"/>
      <c r="H359" s="96"/>
      <c r="I359" s="96"/>
    </row>
    <row r="360" spans="2:9" s="103" customFormat="1" ht="15">
      <c r="B360" s="297"/>
      <c r="C360" s="297"/>
      <c r="D360" s="210"/>
      <c r="E360" s="205"/>
      <c r="F360" s="96"/>
      <c r="G360" s="96"/>
      <c r="H360" s="96"/>
      <c r="I360" s="96"/>
    </row>
    <row r="361" spans="2:9" s="103" customFormat="1" ht="15">
      <c r="B361" s="297"/>
      <c r="C361" s="297"/>
      <c r="D361" s="210"/>
      <c r="E361" s="205"/>
      <c r="F361" s="96"/>
      <c r="G361" s="96"/>
      <c r="H361" s="96"/>
      <c r="I361" s="96"/>
    </row>
    <row r="362" spans="2:9" s="103" customFormat="1" ht="15">
      <c r="B362" s="297"/>
      <c r="C362" s="297"/>
      <c r="D362" s="210"/>
      <c r="E362" s="205"/>
      <c r="F362" s="96"/>
      <c r="G362" s="96"/>
      <c r="H362" s="96"/>
      <c r="I362" s="96"/>
    </row>
    <row r="363" spans="2:9" s="103" customFormat="1" ht="15">
      <c r="B363" s="297"/>
      <c r="C363" s="297"/>
      <c r="D363" s="210"/>
      <c r="E363" s="205"/>
      <c r="F363" s="96"/>
      <c r="G363" s="96"/>
      <c r="H363" s="96"/>
      <c r="I363" s="96"/>
    </row>
    <row r="364" spans="2:9" s="103" customFormat="1" ht="15">
      <c r="B364" s="297"/>
      <c r="C364" s="297"/>
      <c r="D364" s="210"/>
      <c r="E364" s="205"/>
      <c r="F364" s="96"/>
      <c r="G364" s="96"/>
      <c r="H364" s="96"/>
      <c r="I364" s="96"/>
    </row>
    <row r="365" spans="2:9" s="103" customFormat="1" ht="15">
      <c r="B365" s="297"/>
      <c r="C365" s="297"/>
      <c r="D365" s="210"/>
      <c r="E365" s="205"/>
      <c r="F365" s="96"/>
      <c r="G365" s="96"/>
      <c r="H365" s="96"/>
      <c r="I365" s="96"/>
    </row>
    <row r="366" spans="2:9" s="103" customFormat="1" ht="15">
      <c r="B366" s="297"/>
      <c r="C366" s="297"/>
      <c r="D366" s="210"/>
      <c r="E366" s="205"/>
      <c r="F366" s="96"/>
      <c r="G366" s="96"/>
      <c r="H366" s="96"/>
      <c r="I366" s="96"/>
    </row>
    <row r="367" spans="2:9" s="103" customFormat="1" ht="15">
      <c r="B367" s="297"/>
      <c r="C367" s="297"/>
      <c r="D367" s="210"/>
      <c r="E367" s="205"/>
      <c r="F367" s="96"/>
      <c r="G367" s="96"/>
      <c r="H367" s="96"/>
      <c r="I367" s="96"/>
    </row>
    <row r="368" spans="2:9" s="103" customFormat="1" ht="15">
      <c r="B368" s="297"/>
      <c r="C368" s="297"/>
      <c r="D368" s="210"/>
      <c r="E368" s="205"/>
      <c r="F368" s="96"/>
      <c r="G368" s="96"/>
      <c r="H368" s="96"/>
      <c r="I368" s="96"/>
    </row>
    <row r="369" spans="2:9" s="103" customFormat="1" ht="15">
      <c r="B369" s="297"/>
      <c r="C369" s="297"/>
      <c r="D369" s="210"/>
      <c r="E369" s="205"/>
      <c r="F369" s="96"/>
      <c r="G369" s="96"/>
      <c r="H369" s="96"/>
      <c r="I369" s="96"/>
    </row>
    <row r="370" spans="2:9" s="103" customFormat="1" ht="15">
      <c r="B370" s="297"/>
      <c r="C370" s="297"/>
      <c r="D370" s="210"/>
      <c r="E370" s="205"/>
      <c r="F370" s="96"/>
      <c r="G370" s="96"/>
      <c r="H370" s="96"/>
      <c r="I370" s="96"/>
    </row>
    <row r="371" spans="2:9" s="103" customFormat="1" ht="15">
      <c r="B371" s="297"/>
      <c r="C371" s="297"/>
      <c r="D371" s="210"/>
      <c r="E371" s="205"/>
      <c r="F371" s="96"/>
      <c r="G371" s="96"/>
      <c r="H371" s="96"/>
      <c r="I371" s="96"/>
    </row>
    <row r="372" spans="2:9" s="103" customFormat="1" ht="15">
      <c r="B372" s="297"/>
      <c r="C372" s="297"/>
      <c r="D372" s="210"/>
      <c r="E372" s="205"/>
      <c r="F372" s="96"/>
      <c r="G372" s="96"/>
      <c r="H372" s="96"/>
      <c r="I372" s="96"/>
    </row>
    <row r="373" spans="2:9" s="103" customFormat="1" ht="15">
      <c r="B373" s="297"/>
      <c r="C373" s="297"/>
      <c r="D373" s="210"/>
      <c r="E373" s="205"/>
      <c r="F373" s="96"/>
      <c r="G373" s="96"/>
      <c r="H373" s="96"/>
      <c r="I373" s="96"/>
    </row>
    <row r="374" spans="2:9" s="103" customFormat="1" ht="15">
      <c r="B374" s="297"/>
      <c r="C374" s="297"/>
      <c r="D374" s="210"/>
      <c r="E374" s="205"/>
      <c r="F374" s="96"/>
      <c r="G374" s="96"/>
      <c r="H374" s="96"/>
      <c r="I374" s="96"/>
    </row>
    <row r="375" spans="2:9" s="103" customFormat="1" ht="15">
      <c r="B375" s="297"/>
      <c r="C375" s="297"/>
      <c r="D375" s="210"/>
      <c r="E375" s="205"/>
      <c r="F375" s="96"/>
      <c r="G375" s="96"/>
      <c r="H375" s="96"/>
      <c r="I375" s="96"/>
    </row>
    <row r="376" spans="2:9" s="103" customFormat="1" ht="15">
      <c r="B376" s="297"/>
      <c r="C376" s="297"/>
      <c r="D376" s="210"/>
      <c r="E376" s="205"/>
      <c r="F376" s="96"/>
      <c r="G376" s="96"/>
      <c r="H376" s="96"/>
      <c r="I376" s="96"/>
    </row>
    <row r="377" spans="2:9" s="103" customFormat="1" ht="15">
      <c r="B377" s="297"/>
      <c r="C377" s="297"/>
      <c r="D377" s="210"/>
      <c r="E377" s="205"/>
      <c r="F377" s="96"/>
      <c r="G377" s="96"/>
      <c r="H377" s="96"/>
      <c r="I377" s="96"/>
    </row>
    <row r="378" spans="2:9" s="103" customFormat="1" ht="15">
      <c r="B378" s="297"/>
      <c r="C378" s="297"/>
      <c r="D378" s="210"/>
      <c r="E378" s="205"/>
      <c r="F378" s="96"/>
      <c r="G378" s="96"/>
      <c r="H378" s="96"/>
      <c r="I378" s="96"/>
    </row>
    <row r="379" spans="2:9" s="103" customFormat="1" ht="15">
      <c r="B379" s="297"/>
      <c r="C379" s="297"/>
      <c r="D379" s="210"/>
      <c r="E379" s="205"/>
      <c r="F379" s="96"/>
      <c r="G379" s="96"/>
      <c r="H379" s="96"/>
      <c r="I379" s="96"/>
    </row>
    <row r="380" spans="2:9" s="103" customFormat="1" ht="15">
      <c r="B380" s="297"/>
      <c r="C380" s="297"/>
      <c r="D380" s="210"/>
      <c r="E380" s="205"/>
      <c r="F380" s="96"/>
      <c r="G380" s="96"/>
      <c r="H380" s="96"/>
      <c r="I380" s="96"/>
    </row>
    <row r="381" spans="2:9" s="103" customFormat="1" ht="15">
      <c r="B381" s="297"/>
      <c r="C381" s="297"/>
      <c r="D381" s="210"/>
      <c r="E381" s="205"/>
      <c r="F381" s="96"/>
      <c r="G381" s="96"/>
      <c r="H381" s="96"/>
      <c r="I381" s="96"/>
    </row>
    <row r="382" spans="2:9" s="103" customFormat="1" ht="15">
      <c r="B382" s="297"/>
      <c r="C382" s="297"/>
      <c r="D382" s="210"/>
      <c r="E382" s="205"/>
      <c r="F382" s="96"/>
      <c r="G382" s="96"/>
      <c r="H382" s="96"/>
      <c r="I382" s="96"/>
    </row>
    <row r="383" spans="2:9" s="103" customFormat="1" ht="15">
      <c r="B383" s="297"/>
      <c r="C383" s="297"/>
      <c r="D383" s="210"/>
      <c r="E383" s="205"/>
      <c r="F383" s="96"/>
      <c r="G383" s="96"/>
      <c r="H383" s="96"/>
      <c r="I383" s="96"/>
    </row>
    <row r="384" spans="2:9" s="103" customFormat="1" ht="15">
      <c r="B384" s="297"/>
      <c r="C384" s="297"/>
      <c r="D384" s="210"/>
      <c r="E384" s="205"/>
      <c r="F384" s="96"/>
      <c r="G384" s="96"/>
      <c r="H384" s="96"/>
      <c r="I384" s="96"/>
    </row>
    <row r="385" spans="2:9" s="103" customFormat="1" ht="15">
      <c r="B385" s="297"/>
      <c r="C385" s="297"/>
      <c r="D385" s="210"/>
      <c r="E385" s="205"/>
      <c r="F385" s="96"/>
      <c r="G385" s="96"/>
      <c r="H385" s="96"/>
      <c r="I385" s="96"/>
    </row>
    <row r="386" spans="2:9" s="103" customFormat="1" ht="15">
      <c r="B386" s="297"/>
      <c r="C386" s="297"/>
      <c r="D386" s="210"/>
      <c r="E386" s="205"/>
      <c r="F386" s="96"/>
      <c r="G386" s="96"/>
      <c r="H386" s="96"/>
      <c r="I386" s="96"/>
    </row>
    <row r="387" spans="2:9" s="103" customFormat="1" ht="15">
      <c r="B387" s="297"/>
      <c r="C387" s="297"/>
      <c r="D387" s="210"/>
      <c r="E387" s="205"/>
      <c r="F387" s="96"/>
      <c r="G387" s="96"/>
      <c r="H387" s="96"/>
      <c r="I387" s="96"/>
    </row>
    <row r="388" spans="2:9" s="103" customFormat="1" ht="15">
      <c r="B388" s="297"/>
      <c r="C388" s="297"/>
      <c r="D388" s="210"/>
      <c r="E388" s="205"/>
      <c r="F388" s="96"/>
      <c r="G388" s="96"/>
      <c r="H388" s="96"/>
      <c r="I388" s="96"/>
    </row>
    <row r="389" spans="2:9" s="103" customFormat="1" ht="15">
      <c r="B389" s="297"/>
      <c r="C389" s="297"/>
      <c r="D389" s="210"/>
      <c r="E389" s="205"/>
      <c r="F389" s="96"/>
      <c r="G389" s="96"/>
      <c r="H389" s="96"/>
      <c r="I389" s="96"/>
    </row>
    <row r="390" spans="2:9" s="103" customFormat="1" ht="15">
      <c r="B390" s="297"/>
      <c r="C390" s="297"/>
      <c r="D390" s="210"/>
      <c r="E390" s="205"/>
      <c r="F390" s="96"/>
      <c r="G390" s="96"/>
      <c r="H390" s="96"/>
      <c r="I390" s="96"/>
    </row>
    <row r="391" spans="2:9" s="103" customFormat="1" ht="15">
      <c r="B391" s="297"/>
      <c r="C391" s="297"/>
      <c r="D391" s="210"/>
      <c r="E391" s="205"/>
      <c r="F391" s="96"/>
      <c r="G391" s="96"/>
      <c r="H391" s="96"/>
      <c r="I391" s="96"/>
    </row>
    <row r="392" spans="2:9" s="103" customFormat="1" ht="15">
      <c r="B392" s="297"/>
      <c r="C392" s="297"/>
      <c r="D392" s="210"/>
      <c r="E392" s="205"/>
      <c r="F392" s="96"/>
      <c r="G392" s="96"/>
      <c r="H392" s="96"/>
      <c r="I392" s="96"/>
    </row>
    <row r="393" spans="2:9" s="103" customFormat="1" ht="15">
      <c r="B393" s="297"/>
      <c r="C393" s="297"/>
      <c r="D393" s="210"/>
      <c r="E393" s="205"/>
      <c r="F393" s="96"/>
      <c r="G393" s="96"/>
      <c r="H393" s="96"/>
      <c r="I393" s="96"/>
    </row>
    <row r="394" spans="2:9" s="103" customFormat="1" ht="15">
      <c r="B394" s="297"/>
      <c r="C394" s="297"/>
      <c r="D394" s="210"/>
      <c r="E394" s="205"/>
      <c r="F394" s="96"/>
      <c r="G394" s="96"/>
      <c r="H394" s="96"/>
      <c r="I394" s="96"/>
    </row>
    <row r="395" spans="2:9" s="103" customFormat="1" ht="15">
      <c r="B395" s="297"/>
      <c r="C395" s="297"/>
      <c r="D395" s="210"/>
      <c r="E395" s="205"/>
      <c r="F395" s="96"/>
      <c r="G395" s="96"/>
      <c r="H395" s="96"/>
      <c r="I395" s="96"/>
    </row>
    <row r="396" spans="2:9" s="103" customFormat="1" ht="15">
      <c r="B396" s="297"/>
      <c r="C396" s="297"/>
      <c r="D396" s="210"/>
      <c r="E396" s="205"/>
      <c r="F396" s="96"/>
      <c r="G396" s="96"/>
      <c r="H396" s="96"/>
      <c r="I396" s="96"/>
    </row>
    <row r="397" spans="2:9" s="103" customFormat="1" ht="15">
      <c r="B397" s="297"/>
      <c r="C397" s="297"/>
      <c r="D397" s="210"/>
      <c r="E397" s="205"/>
      <c r="F397" s="96"/>
      <c r="G397" s="96"/>
      <c r="H397" s="96"/>
      <c r="I397" s="96"/>
    </row>
    <row r="398" spans="2:9" s="103" customFormat="1" ht="15">
      <c r="B398" s="297"/>
      <c r="C398" s="297"/>
      <c r="D398" s="210"/>
      <c r="E398" s="205"/>
      <c r="F398" s="96"/>
      <c r="G398" s="96"/>
      <c r="H398" s="96"/>
      <c r="I398" s="96"/>
    </row>
    <row r="399" spans="2:9" s="103" customFormat="1" ht="15">
      <c r="B399" s="297"/>
      <c r="C399" s="297"/>
      <c r="D399" s="210"/>
      <c r="E399" s="205"/>
      <c r="F399" s="96"/>
      <c r="G399" s="96"/>
      <c r="H399" s="96"/>
      <c r="I399" s="96"/>
    </row>
    <row r="400" spans="2:9" s="103" customFormat="1" ht="15">
      <c r="B400" s="297"/>
      <c r="C400" s="297"/>
      <c r="D400" s="210"/>
      <c r="E400" s="205"/>
      <c r="F400" s="96"/>
      <c r="G400" s="96"/>
      <c r="H400" s="96"/>
      <c r="I400" s="96"/>
    </row>
    <row r="401" spans="2:9" s="103" customFormat="1" ht="15">
      <c r="B401" s="297"/>
      <c r="C401" s="297"/>
      <c r="D401" s="210"/>
      <c r="E401" s="205"/>
      <c r="F401" s="96"/>
      <c r="G401" s="96"/>
      <c r="H401" s="96"/>
      <c r="I401" s="96"/>
    </row>
    <row r="402" spans="2:9" s="103" customFormat="1" ht="15">
      <c r="B402" s="297"/>
      <c r="C402" s="297"/>
      <c r="D402" s="210"/>
      <c r="E402" s="205"/>
      <c r="F402" s="96"/>
      <c r="G402" s="96"/>
      <c r="H402" s="96"/>
      <c r="I402" s="96"/>
    </row>
    <row r="403" spans="2:9" s="103" customFormat="1" ht="15">
      <c r="B403" s="297"/>
      <c r="C403" s="297"/>
      <c r="D403" s="210"/>
      <c r="E403" s="205"/>
      <c r="F403" s="96"/>
      <c r="G403" s="96"/>
      <c r="H403" s="96"/>
      <c r="I403" s="96"/>
    </row>
    <row r="404" spans="2:9" s="103" customFormat="1" ht="15">
      <c r="B404" s="297"/>
      <c r="C404" s="297"/>
      <c r="D404" s="210"/>
      <c r="E404" s="205"/>
      <c r="F404" s="96"/>
      <c r="G404" s="96"/>
      <c r="H404" s="96"/>
      <c r="I404" s="96"/>
    </row>
    <row r="405" spans="2:9" s="103" customFormat="1" ht="15">
      <c r="B405" s="297"/>
      <c r="C405" s="297"/>
      <c r="D405" s="210"/>
      <c r="E405" s="205"/>
      <c r="F405" s="96"/>
      <c r="G405" s="96"/>
      <c r="H405" s="96"/>
      <c r="I405" s="96"/>
    </row>
    <row r="406" spans="2:9" s="103" customFormat="1" ht="15">
      <c r="B406" s="297"/>
      <c r="C406" s="297"/>
      <c r="D406" s="210"/>
      <c r="E406" s="205"/>
      <c r="F406" s="96"/>
      <c r="G406" s="96"/>
      <c r="H406" s="96"/>
      <c r="I406" s="96"/>
    </row>
    <row r="407" spans="2:9" s="103" customFormat="1" ht="15">
      <c r="B407" s="297"/>
      <c r="C407" s="297"/>
      <c r="D407" s="210"/>
      <c r="E407" s="205"/>
      <c r="F407" s="96"/>
      <c r="G407" s="96"/>
      <c r="H407" s="96"/>
      <c r="I407" s="96"/>
    </row>
    <row r="408" spans="2:9" s="103" customFormat="1" ht="15">
      <c r="B408" s="297"/>
      <c r="C408" s="297"/>
      <c r="D408" s="210"/>
      <c r="E408" s="205"/>
      <c r="F408" s="96"/>
      <c r="G408" s="96"/>
      <c r="H408" s="96"/>
      <c r="I408" s="96"/>
    </row>
    <row r="409" spans="2:9" s="103" customFormat="1" ht="15">
      <c r="B409" s="297"/>
      <c r="C409" s="297"/>
      <c r="D409" s="210"/>
      <c r="E409" s="205"/>
      <c r="F409" s="96"/>
      <c r="G409" s="96"/>
      <c r="H409" s="96"/>
      <c r="I409" s="96"/>
    </row>
    <row r="410" spans="2:9" s="103" customFormat="1" ht="15">
      <c r="B410" s="297"/>
      <c r="C410" s="297"/>
      <c r="D410" s="210"/>
      <c r="E410" s="205"/>
      <c r="F410" s="96"/>
      <c r="G410" s="96"/>
      <c r="H410" s="96"/>
      <c r="I410" s="96"/>
    </row>
    <row r="411" spans="2:9" s="103" customFormat="1" ht="15">
      <c r="B411" s="297"/>
      <c r="C411" s="297"/>
      <c r="D411" s="210"/>
      <c r="E411" s="205"/>
      <c r="F411" s="96"/>
      <c r="G411" s="96"/>
      <c r="H411" s="96"/>
      <c r="I411" s="96"/>
    </row>
    <row r="412" spans="2:9" s="103" customFormat="1" ht="15">
      <c r="B412" s="297"/>
      <c r="C412" s="297"/>
      <c r="D412" s="210"/>
      <c r="E412" s="205"/>
      <c r="F412" s="96"/>
      <c r="G412" s="96"/>
      <c r="H412" s="96"/>
      <c r="I412" s="96"/>
    </row>
    <row r="413" spans="2:9" s="103" customFormat="1" ht="15">
      <c r="B413" s="297"/>
      <c r="C413" s="297"/>
      <c r="D413" s="210"/>
      <c r="E413" s="205"/>
      <c r="F413" s="96"/>
      <c r="G413" s="96"/>
      <c r="H413" s="96"/>
      <c r="I413" s="96"/>
    </row>
    <row r="414" spans="2:9" s="103" customFormat="1" ht="15">
      <c r="B414" s="297"/>
      <c r="C414" s="297"/>
      <c r="D414" s="210"/>
      <c r="E414" s="205"/>
      <c r="F414" s="96"/>
      <c r="G414" s="96"/>
      <c r="H414" s="96"/>
      <c r="I414" s="96"/>
    </row>
    <row r="415" spans="2:9" s="103" customFormat="1" ht="15">
      <c r="B415" s="297"/>
      <c r="C415" s="297"/>
      <c r="D415" s="210"/>
      <c r="E415" s="205"/>
      <c r="F415" s="96"/>
      <c r="G415" s="96"/>
      <c r="H415" s="96"/>
      <c r="I415" s="96"/>
    </row>
    <row r="416" spans="2:9" s="103" customFormat="1" ht="15">
      <c r="B416" s="297"/>
      <c r="C416" s="297"/>
      <c r="D416" s="210"/>
      <c r="E416" s="205"/>
      <c r="F416" s="96"/>
      <c r="G416" s="96"/>
      <c r="H416" s="96"/>
      <c r="I416" s="96"/>
    </row>
    <row r="417" spans="2:9" s="103" customFormat="1" ht="15">
      <c r="B417" s="297"/>
      <c r="C417" s="297"/>
      <c r="D417" s="210"/>
      <c r="E417" s="205"/>
      <c r="F417" s="96"/>
      <c r="G417" s="96"/>
      <c r="H417" s="96"/>
      <c r="I417" s="96"/>
    </row>
    <row r="418" spans="2:9" s="103" customFormat="1" ht="15">
      <c r="B418" s="297"/>
      <c r="C418" s="297"/>
      <c r="D418" s="210"/>
      <c r="E418" s="205"/>
      <c r="F418" s="96"/>
      <c r="G418" s="96"/>
      <c r="H418" s="96"/>
      <c r="I418" s="96"/>
    </row>
    <row r="419" spans="2:9" s="103" customFormat="1" ht="15">
      <c r="B419" s="297"/>
      <c r="C419" s="297"/>
      <c r="D419" s="210"/>
      <c r="E419" s="205"/>
      <c r="F419" s="96"/>
      <c r="G419" s="96"/>
      <c r="H419" s="96"/>
      <c r="I419" s="96"/>
    </row>
    <row r="420" spans="2:9" s="103" customFormat="1" ht="15">
      <c r="B420" s="297"/>
      <c r="C420" s="297"/>
      <c r="D420" s="210"/>
      <c r="E420" s="205"/>
      <c r="F420" s="96"/>
      <c r="G420" s="96"/>
      <c r="H420" s="96"/>
      <c r="I420" s="96"/>
    </row>
    <row r="421" spans="2:9" s="103" customFormat="1" ht="15">
      <c r="B421" s="297"/>
      <c r="C421" s="297"/>
      <c r="D421" s="210"/>
      <c r="E421" s="205"/>
      <c r="F421" s="96"/>
      <c r="G421" s="96"/>
      <c r="H421" s="96"/>
      <c r="I421" s="96"/>
    </row>
    <row r="422" spans="2:9" s="103" customFormat="1" ht="15">
      <c r="B422" s="297"/>
      <c r="C422" s="297"/>
      <c r="D422" s="210"/>
      <c r="E422" s="205"/>
      <c r="F422" s="96"/>
      <c r="G422" s="96"/>
      <c r="H422" s="96"/>
      <c r="I422" s="96"/>
    </row>
    <row r="423" spans="2:9" s="103" customFormat="1" ht="15">
      <c r="B423" s="297"/>
      <c r="C423" s="297"/>
      <c r="D423" s="210"/>
      <c r="E423" s="205"/>
      <c r="F423" s="96"/>
      <c r="G423" s="96"/>
      <c r="H423" s="96"/>
      <c r="I423" s="96"/>
    </row>
    <row r="424" spans="2:9" s="103" customFormat="1" ht="15">
      <c r="B424" s="297"/>
      <c r="C424" s="297"/>
      <c r="D424" s="210"/>
      <c r="E424" s="205"/>
      <c r="F424" s="96"/>
      <c r="G424" s="96"/>
      <c r="H424" s="96"/>
      <c r="I424" s="96"/>
    </row>
    <row r="425" spans="2:9" s="103" customFormat="1" ht="15">
      <c r="B425" s="297"/>
      <c r="C425" s="297"/>
      <c r="D425" s="210"/>
      <c r="E425" s="205"/>
      <c r="F425" s="96"/>
      <c r="G425" s="96"/>
      <c r="H425" s="96"/>
      <c r="I425" s="96"/>
    </row>
    <row r="426" spans="2:9" s="103" customFormat="1" ht="15">
      <c r="B426" s="297"/>
      <c r="C426" s="297"/>
      <c r="D426" s="210"/>
      <c r="E426" s="205"/>
      <c r="F426" s="96"/>
      <c r="G426" s="96"/>
      <c r="H426" s="96"/>
      <c r="I426" s="96"/>
    </row>
    <row r="427" spans="2:9" s="103" customFormat="1" ht="15">
      <c r="B427" s="297"/>
      <c r="C427" s="297"/>
      <c r="D427" s="210"/>
      <c r="E427" s="205"/>
      <c r="F427" s="96"/>
      <c r="G427" s="96"/>
      <c r="H427" s="96"/>
      <c r="I427" s="96"/>
    </row>
    <row r="428" spans="2:9" s="103" customFormat="1" ht="15">
      <c r="B428" s="297"/>
      <c r="C428" s="297"/>
      <c r="D428" s="210"/>
      <c r="E428" s="205"/>
      <c r="F428" s="96"/>
      <c r="G428" s="96"/>
      <c r="H428" s="96"/>
      <c r="I428" s="96"/>
    </row>
    <row r="429" spans="2:9" s="103" customFormat="1" ht="15">
      <c r="B429" s="297"/>
      <c r="C429" s="297"/>
      <c r="D429" s="210"/>
      <c r="E429" s="205"/>
      <c r="F429" s="96"/>
      <c r="G429" s="96"/>
      <c r="H429" s="96"/>
      <c r="I429" s="96"/>
    </row>
    <row r="430" spans="2:9" s="103" customFormat="1" ht="15">
      <c r="B430" s="297"/>
      <c r="C430" s="297"/>
      <c r="D430" s="210"/>
      <c r="E430" s="205"/>
      <c r="F430" s="96"/>
      <c r="G430" s="96"/>
      <c r="H430" s="96"/>
      <c r="I430" s="96"/>
    </row>
    <row r="431" spans="2:9" s="103" customFormat="1" ht="15">
      <c r="B431" s="297"/>
      <c r="C431" s="297"/>
      <c r="D431" s="210"/>
      <c r="E431" s="205"/>
      <c r="F431" s="96"/>
      <c r="G431" s="96"/>
      <c r="H431" s="96"/>
      <c r="I431" s="96"/>
    </row>
    <row r="432" spans="2:9" s="103" customFormat="1" ht="15">
      <c r="B432" s="297"/>
      <c r="C432" s="297"/>
      <c r="D432" s="210"/>
      <c r="E432" s="205"/>
      <c r="F432" s="96"/>
      <c r="G432" s="96"/>
      <c r="H432" s="96"/>
      <c r="I432" s="96"/>
    </row>
    <row r="433" spans="2:9" s="103" customFormat="1" ht="15">
      <c r="B433" s="297"/>
      <c r="C433" s="297"/>
      <c r="D433" s="210"/>
      <c r="E433" s="205"/>
      <c r="F433" s="96"/>
      <c r="G433" s="96"/>
      <c r="H433" s="96"/>
      <c r="I433" s="96"/>
    </row>
    <row r="434" spans="2:9" s="103" customFormat="1" ht="15">
      <c r="B434" s="297"/>
      <c r="C434" s="297"/>
      <c r="D434" s="210"/>
      <c r="E434" s="205"/>
      <c r="F434" s="96"/>
      <c r="G434" s="96"/>
      <c r="H434" s="96"/>
      <c r="I434" s="96"/>
    </row>
    <row r="435" spans="2:9" s="103" customFormat="1" ht="15">
      <c r="B435" s="297"/>
      <c r="C435" s="297"/>
      <c r="D435" s="210"/>
      <c r="E435" s="205"/>
      <c r="F435" s="96"/>
      <c r="G435" s="96"/>
      <c r="H435" s="96"/>
      <c r="I435" s="96"/>
    </row>
    <row r="436" spans="2:9" s="103" customFormat="1" ht="15">
      <c r="B436" s="297"/>
      <c r="C436" s="297"/>
      <c r="D436" s="210"/>
      <c r="E436" s="205"/>
      <c r="F436" s="96"/>
      <c r="G436" s="96"/>
      <c r="H436" s="96"/>
      <c r="I436" s="96"/>
    </row>
    <row r="437" spans="2:9" s="103" customFormat="1" ht="15">
      <c r="B437" s="297"/>
      <c r="C437" s="297"/>
      <c r="D437" s="210"/>
      <c r="E437" s="205"/>
      <c r="F437" s="96"/>
      <c r="G437" s="96"/>
      <c r="H437" s="96"/>
      <c r="I437" s="96"/>
    </row>
    <row r="438" spans="2:9" s="103" customFormat="1" ht="15">
      <c r="B438" s="297"/>
      <c r="C438" s="297"/>
      <c r="D438" s="210"/>
      <c r="E438" s="205"/>
      <c r="F438" s="96"/>
      <c r="G438" s="96"/>
      <c r="H438" s="96"/>
      <c r="I438" s="96"/>
    </row>
    <row r="439" spans="2:9" s="103" customFormat="1" ht="15">
      <c r="B439" s="297"/>
      <c r="C439" s="297"/>
      <c r="D439" s="210"/>
      <c r="E439" s="205"/>
      <c r="F439" s="96"/>
      <c r="G439" s="96"/>
      <c r="H439" s="96"/>
      <c r="I439" s="96"/>
    </row>
    <row r="440" spans="2:9" s="103" customFormat="1" ht="15">
      <c r="B440" s="297"/>
      <c r="C440" s="297"/>
      <c r="D440" s="210"/>
      <c r="E440" s="205"/>
      <c r="F440" s="96"/>
      <c r="G440" s="96"/>
      <c r="H440" s="96"/>
      <c r="I440" s="96"/>
    </row>
    <row r="441" spans="2:9" s="103" customFormat="1" ht="15">
      <c r="B441" s="297"/>
      <c r="C441" s="297"/>
      <c r="D441" s="210"/>
      <c r="E441" s="205"/>
      <c r="F441" s="96"/>
      <c r="G441" s="96"/>
      <c r="H441" s="96"/>
      <c r="I441" s="96"/>
    </row>
    <row r="442" spans="2:9" s="103" customFormat="1" ht="15">
      <c r="B442" s="297"/>
      <c r="C442" s="297"/>
      <c r="D442" s="210"/>
      <c r="E442" s="205"/>
      <c r="F442" s="96"/>
      <c r="G442" s="96"/>
      <c r="H442" s="96"/>
      <c r="I442" s="96"/>
    </row>
    <row r="443" spans="2:9" s="103" customFormat="1" ht="15">
      <c r="B443" s="297"/>
      <c r="C443" s="297"/>
      <c r="D443" s="210"/>
      <c r="E443" s="205"/>
      <c r="F443" s="96"/>
      <c r="G443" s="96"/>
      <c r="H443" s="96"/>
      <c r="I443" s="96"/>
    </row>
    <row r="444" spans="2:9" s="103" customFormat="1" ht="15">
      <c r="B444" s="297"/>
      <c r="C444" s="297"/>
      <c r="D444" s="210"/>
      <c r="E444" s="205"/>
      <c r="F444" s="96"/>
      <c r="G444" s="96"/>
      <c r="H444" s="96"/>
      <c r="I444" s="96"/>
    </row>
    <row r="445" spans="2:9" s="103" customFormat="1" ht="15">
      <c r="B445" s="297"/>
      <c r="C445" s="297"/>
      <c r="D445" s="210"/>
      <c r="E445" s="205"/>
      <c r="F445" s="96"/>
      <c r="G445" s="96"/>
      <c r="H445" s="96"/>
      <c r="I445" s="96"/>
    </row>
    <row r="446" spans="2:9" s="103" customFormat="1" ht="15">
      <c r="B446" s="297"/>
      <c r="C446" s="297"/>
      <c r="D446" s="210"/>
      <c r="E446" s="205"/>
      <c r="F446" s="96"/>
      <c r="G446" s="96"/>
      <c r="H446" s="96"/>
      <c r="I446" s="96"/>
    </row>
    <row r="447" spans="2:9" s="103" customFormat="1" ht="15">
      <c r="B447" s="297"/>
      <c r="C447" s="297"/>
      <c r="D447" s="210"/>
      <c r="E447" s="205"/>
      <c r="F447" s="96"/>
      <c r="G447" s="96"/>
      <c r="H447" s="96"/>
      <c r="I447" s="96"/>
    </row>
    <row r="448" spans="2:9" s="103" customFormat="1" ht="15">
      <c r="B448" s="297"/>
      <c r="C448" s="297"/>
      <c r="D448" s="210"/>
      <c r="E448" s="205"/>
      <c r="F448" s="96"/>
      <c r="G448" s="96"/>
      <c r="H448" s="96"/>
      <c r="I448" s="96"/>
    </row>
    <row r="449" spans="2:9" s="103" customFormat="1" ht="15">
      <c r="B449" s="297"/>
      <c r="C449" s="297"/>
      <c r="D449" s="210"/>
      <c r="E449" s="205"/>
      <c r="F449" s="96"/>
      <c r="G449" s="96"/>
      <c r="H449" s="96"/>
      <c r="I449" s="96"/>
    </row>
    <row r="450" spans="2:9" s="103" customFormat="1" ht="15">
      <c r="B450" s="297"/>
      <c r="C450" s="297"/>
      <c r="D450" s="210"/>
      <c r="E450" s="205"/>
      <c r="F450" s="96"/>
      <c r="G450" s="96"/>
      <c r="H450" s="96"/>
      <c r="I450" s="96"/>
    </row>
    <row r="451" spans="2:9" s="103" customFormat="1" ht="15">
      <c r="B451" s="297"/>
      <c r="C451" s="297"/>
      <c r="D451" s="210"/>
      <c r="E451" s="205"/>
      <c r="F451" s="96"/>
      <c r="G451" s="96"/>
      <c r="H451" s="96"/>
      <c r="I451" s="96"/>
    </row>
    <row r="452" spans="2:9" s="103" customFormat="1" ht="15">
      <c r="B452" s="297"/>
      <c r="C452" s="297"/>
      <c r="D452" s="210"/>
      <c r="E452" s="205"/>
      <c r="F452" s="96"/>
      <c r="G452" s="96"/>
      <c r="H452" s="96"/>
      <c r="I452" s="96"/>
    </row>
    <row r="453" spans="2:9" s="103" customFormat="1" ht="15">
      <c r="B453" s="297"/>
      <c r="C453" s="297"/>
      <c r="D453" s="210"/>
      <c r="E453" s="205"/>
      <c r="F453" s="96"/>
      <c r="G453" s="96"/>
      <c r="H453" s="96"/>
      <c r="I453" s="96"/>
    </row>
    <row r="454" spans="2:9" s="103" customFormat="1" ht="15">
      <c r="B454" s="297"/>
      <c r="C454" s="297"/>
      <c r="D454" s="210"/>
      <c r="E454" s="205"/>
      <c r="F454" s="96"/>
      <c r="G454" s="96"/>
      <c r="H454" s="96"/>
      <c r="I454" s="96"/>
    </row>
    <row r="455" spans="2:9" s="103" customFormat="1" ht="15">
      <c r="B455" s="297"/>
      <c r="C455" s="297"/>
      <c r="D455" s="210"/>
      <c r="E455" s="205"/>
      <c r="F455" s="96"/>
      <c r="G455" s="96"/>
      <c r="H455" s="96"/>
      <c r="I455" s="96"/>
    </row>
    <row r="456" spans="2:9" s="103" customFormat="1" ht="15">
      <c r="B456" s="297"/>
      <c r="C456" s="297"/>
      <c r="D456" s="210"/>
      <c r="E456" s="205"/>
      <c r="F456" s="96"/>
      <c r="G456" s="96"/>
      <c r="H456" s="96"/>
      <c r="I456" s="96"/>
    </row>
    <row r="457" spans="2:9" s="103" customFormat="1" ht="15">
      <c r="B457" s="297"/>
      <c r="C457" s="297"/>
      <c r="D457" s="210"/>
      <c r="E457" s="205"/>
      <c r="F457" s="96"/>
      <c r="G457" s="96"/>
      <c r="H457" s="96"/>
      <c r="I457" s="96"/>
    </row>
    <row r="458" spans="2:9" s="103" customFormat="1" ht="15">
      <c r="B458" s="297"/>
      <c r="C458" s="297"/>
      <c r="D458" s="210"/>
      <c r="E458" s="205"/>
      <c r="F458" s="96"/>
      <c r="G458" s="96"/>
      <c r="H458" s="96"/>
      <c r="I458" s="96"/>
    </row>
    <row r="459" spans="2:9" s="103" customFormat="1" ht="15">
      <c r="B459" s="297"/>
      <c r="C459" s="297"/>
      <c r="D459" s="210"/>
      <c r="E459" s="205"/>
      <c r="F459" s="96"/>
      <c r="G459" s="96"/>
      <c r="H459" s="96"/>
      <c r="I459" s="96"/>
    </row>
    <row r="460" spans="2:9" s="103" customFormat="1" ht="15">
      <c r="B460" s="297"/>
      <c r="C460" s="297"/>
      <c r="D460" s="210"/>
      <c r="E460" s="205"/>
      <c r="F460" s="96"/>
      <c r="G460" s="96"/>
      <c r="H460" s="96"/>
      <c r="I460" s="96"/>
    </row>
    <row r="461" spans="2:9" s="103" customFormat="1" ht="15">
      <c r="B461" s="297"/>
      <c r="C461" s="297"/>
      <c r="D461" s="210"/>
      <c r="E461" s="205"/>
      <c r="F461" s="96"/>
      <c r="G461" s="96"/>
      <c r="H461" s="96"/>
      <c r="I461" s="96"/>
    </row>
    <row r="462" spans="2:9" s="103" customFormat="1" ht="15">
      <c r="B462" s="297"/>
      <c r="C462" s="297"/>
      <c r="D462" s="210"/>
      <c r="E462" s="205"/>
      <c r="F462" s="96"/>
      <c r="G462" s="96"/>
      <c r="H462" s="96"/>
      <c r="I462" s="96"/>
    </row>
    <row r="463" spans="2:9" s="103" customFormat="1" ht="15">
      <c r="B463" s="297"/>
      <c r="C463" s="297"/>
      <c r="D463" s="210"/>
      <c r="E463" s="205"/>
      <c r="F463" s="96"/>
      <c r="G463" s="96"/>
      <c r="H463" s="96"/>
      <c r="I463" s="96"/>
    </row>
    <row r="464" spans="2:9" s="103" customFormat="1" ht="15">
      <c r="B464" s="297"/>
      <c r="C464" s="297"/>
      <c r="D464" s="210"/>
      <c r="E464" s="205"/>
      <c r="F464" s="96"/>
      <c r="G464" s="96"/>
      <c r="H464" s="96"/>
      <c r="I464" s="96"/>
    </row>
    <row r="465" spans="2:9" s="103" customFormat="1" ht="15">
      <c r="B465" s="297"/>
      <c r="C465" s="297"/>
      <c r="D465" s="210"/>
      <c r="E465" s="205"/>
      <c r="F465" s="96"/>
      <c r="G465" s="96"/>
      <c r="H465" s="96"/>
      <c r="I465" s="96"/>
    </row>
    <row r="466" spans="2:9" s="103" customFormat="1" ht="15">
      <c r="B466" s="297"/>
      <c r="C466" s="297"/>
      <c r="D466" s="210"/>
      <c r="E466" s="205"/>
      <c r="F466" s="96"/>
      <c r="G466" s="96"/>
      <c r="H466" s="96"/>
      <c r="I466" s="96"/>
    </row>
    <row r="467" spans="2:9" s="103" customFormat="1" ht="15">
      <c r="B467" s="297"/>
      <c r="C467" s="297"/>
      <c r="D467" s="210"/>
      <c r="E467" s="205"/>
      <c r="F467" s="96"/>
      <c r="G467" s="96"/>
      <c r="H467" s="96"/>
      <c r="I467" s="96"/>
    </row>
    <row r="468" spans="2:9" s="103" customFormat="1" ht="15">
      <c r="B468" s="297"/>
      <c r="C468" s="297"/>
      <c r="D468" s="210"/>
      <c r="E468" s="205"/>
      <c r="F468" s="96"/>
      <c r="G468" s="96"/>
      <c r="H468" s="96"/>
      <c r="I468" s="96"/>
    </row>
    <row r="469" spans="2:9" s="103" customFormat="1" ht="15">
      <c r="B469" s="297"/>
      <c r="C469" s="297"/>
      <c r="D469" s="210"/>
      <c r="E469" s="205"/>
      <c r="F469" s="96"/>
      <c r="G469" s="96"/>
      <c r="H469" s="96"/>
      <c r="I469" s="96"/>
    </row>
    <row r="470" spans="2:9" s="103" customFormat="1" ht="15">
      <c r="B470" s="297"/>
      <c r="C470" s="297"/>
      <c r="D470" s="210"/>
      <c r="E470" s="205"/>
      <c r="F470" s="96"/>
      <c r="G470" s="96"/>
      <c r="H470" s="96"/>
      <c r="I470" s="96"/>
    </row>
    <row r="471" spans="2:9" s="103" customFormat="1" ht="15">
      <c r="B471" s="297"/>
      <c r="C471" s="297"/>
      <c r="D471" s="210"/>
      <c r="E471" s="205"/>
      <c r="F471" s="96"/>
      <c r="G471" s="96"/>
      <c r="H471" s="96"/>
      <c r="I471" s="96"/>
    </row>
    <row r="472" spans="2:9" s="103" customFormat="1" ht="15">
      <c r="B472" s="297"/>
      <c r="C472" s="297"/>
      <c r="D472" s="210"/>
      <c r="E472" s="205"/>
      <c r="F472" s="96"/>
      <c r="G472" s="96"/>
      <c r="H472" s="96"/>
      <c r="I472" s="96"/>
    </row>
    <row r="473" spans="2:9" s="103" customFormat="1" ht="15">
      <c r="B473" s="297"/>
      <c r="C473" s="297"/>
      <c r="D473" s="210"/>
      <c r="E473" s="205"/>
      <c r="F473" s="96"/>
      <c r="G473" s="96"/>
      <c r="H473" s="96"/>
      <c r="I473" s="96"/>
    </row>
    <row r="474" spans="2:9" s="103" customFormat="1" ht="15">
      <c r="B474" s="297"/>
      <c r="C474" s="297"/>
      <c r="D474" s="210"/>
      <c r="E474" s="205"/>
      <c r="F474" s="96"/>
      <c r="G474" s="96"/>
      <c r="H474" s="96"/>
      <c r="I474" s="96"/>
    </row>
    <row r="475" spans="2:9" s="103" customFormat="1" ht="15">
      <c r="B475" s="297"/>
      <c r="C475" s="297"/>
      <c r="D475" s="210"/>
      <c r="E475" s="205"/>
      <c r="F475" s="96"/>
      <c r="G475" s="96"/>
      <c r="H475" s="96"/>
      <c r="I475" s="96"/>
    </row>
    <row r="476" spans="2:9" s="103" customFormat="1" ht="15">
      <c r="B476" s="297"/>
      <c r="C476" s="297"/>
      <c r="D476" s="210"/>
      <c r="E476" s="205"/>
      <c r="F476" s="96"/>
      <c r="G476" s="96"/>
      <c r="H476" s="96"/>
      <c r="I476" s="96"/>
    </row>
    <row r="477" spans="2:9" s="103" customFormat="1" ht="15">
      <c r="B477" s="297"/>
      <c r="C477" s="297"/>
      <c r="D477" s="210"/>
      <c r="E477" s="205"/>
      <c r="F477" s="96"/>
      <c r="G477" s="96"/>
      <c r="H477" s="96"/>
      <c r="I477" s="96"/>
    </row>
    <row r="478" spans="2:9" s="103" customFormat="1" ht="15">
      <c r="B478" s="297"/>
      <c r="C478" s="297"/>
      <c r="D478" s="210"/>
      <c r="E478" s="205"/>
      <c r="F478" s="96"/>
      <c r="G478" s="96"/>
      <c r="H478" s="96"/>
      <c r="I478" s="96"/>
    </row>
    <row r="479" spans="2:9" s="103" customFormat="1" ht="15">
      <c r="B479" s="297"/>
      <c r="C479" s="297"/>
      <c r="D479" s="210"/>
      <c r="E479" s="205"/>
      <c r="F479" s="96"/>
      <c r="G479" s="96"/>
      <c r="H479" s="96"/>
      <c r="I479" s="96"/>
    </row>
    <row r="480" spans="2:9" s="103" customFormat="1" ht="15">
      <c r="B480" s="297"/>
      <c r="C480" s="297"/>
      <c r="D480" s="210"/>
      <c r="E480" s="205"/>
      <c r="F480" s="96"/>
      <c r="G480" s="96"/>
      <c r="H480" s="96"/>
      <c r="I480" s="96"/>
    </row>
    <row r="481" spans="2:9" s="103" customFormat="1" ht="15">
      <c r="B481" s="297"/>
      <c r="C481" s="297"/>
      <c r="D481" s="210"/>
      <c r="E481" s="205"/>
      <c r="F481" s="96"/>
      <c r="G481" s="96"/>
      <c r="H481" s="96"/>
      <c r="I481" s="96"/>
    </row>
    <row r="482" spans="2:9" s="103" customFormat="1" ht="15">
      <c r="B482" s="297"/>
      <c r="C482" s="297"/>
      <c r="D482" s="210"/>
      <c r="E482" s="205"/>
      <c r="F482" s="96"/>
      <c r="G482" s="96"/>
      <c r="H482" s="96"/>
      <c r="I482" s="96"/>
    </row>
    <row r="483" spans="2:9" s="103" customFormat="1" ht="15">
      <c r="B483" s="297"/>
      <c r="C483" s="297"/>
      <c r="D483" s="210"/>
      <c r="E483" s="205"/>
      <c r="F483" s="96"/>
      <c r="G483" s="96"/>
      <c r="H483" s="96"/>
      <c r="I483" s="96"/>
    </row>
    <row r="484" spans="2:9" s="103" customFormat="1" ht="15">
      <c r="B484" s="297"/>
      <c r="C484" s="297"/>
      <c r="D484" s="210"/>
      <c r="E484" s="205"/>
      <c r="F484" s="96"/>
      <c r="G484" s="96"/>
      <c r="H484" s="96"/>
      <c r="I484" s="96"/>
    </row>
    <row r="485" spans="2:9" s="103" customFormat="1" ht="15">
      <c r="B485" s="297"/>
      <c r="C485" s="297"/>
      <c r="D485" s="210"/>
      <c r="E485" s="205"/>
      <c r="F485" s="96"/>
      <c r="G485" s="96"/>
      <c r="H485" s="96"/>
      <c r="I485" s="96"/>
    </row>
    <row r="486" spans="2:9" s="103" customFormat="1" ht="15">
      <c r="B486" s="297"/>
      <c r="C486" s="297"/>
      <c r="D486" s="210"/>
      <c r="E486" s="205"/>
      <c r="F486" s="96"/>
      <c r="G486" s="96"/>
      <c r="H486" s="96"/>
      <c r="I486" s="96"/>
    </row>
    <row r="487" spans="2:9" s="103" customFormat="1" ht="15">
      <c r="B487" s="297"/>
      <c r="C487" s="297"/>
      <c r="D487" s="210"/>
      <c r="E487" s="205"/>
      <c r="F487" s="96"/>
      <c r="G487" s="96"/>
      <c r="H487" s="96"/>
      <c r="I487" s="96"/>
    </row>
    <row r="488" spans="2:9" s="103" customFormat="1" ht="15">
      <c r="B488" s="297"/>
      <c r="C488" s="297"/>
      <c r="D488" s="210"/>
      <c r="E488" s="205"/>
      <c r="F488" s="96"/>
      <c r="G488" s="96"/>
      <c r="H488" s="96"/>
      <c r="I488" s="96"/>
    </row>
    <row r="489" spans="2:9" s="103" customFormat="1" ht="15">
      <c r="B489" s="297"/>
      <c r="C489" s="297"/>
      <c r="D489" s="210"/>
      <c r="E489" s="205"/>
      <c r="F489" s="96"/>
      <c r="G489" s="96"/>
      <c r="H489" s="96"/>
      <c r="I489" s="96"/>
    </row>
    <row r="490" spans="2:9" s="103" customFormat="1" ht="15">
      <c r="B490" s="297"/>
      <c r="C490" s="297"/>
      <c r="D490" s="210"/>
      <c r="E490" s="205"/>
      <c r="F490" s="96"/>
      <c r="G490" s="96"/>
      <c r="H490" s="96"/>
      <c r="I490" s="96"/>
    </row>
    <row r="491" spans="2:9" s="103" customFormat="1" ht="15">
      <c r="B491" s="297"/>
      <c r="C491" s="297"/>
      <c r="D491" s="210"/>
      <c r="E491" s="205"/>
      <c r="F491" s="96"/>
      <c r="G491" s="96"/>
      <c r="H491" s="96"/>
      <c r="I491" s="96"/>
    </row>
    <row r="492" spans="2:9" s="103" customFormat="1" ht="15">
      <c r="B492" s="297"/>
      <c r="C492" s="297"/>
      <c r="D492" s="210"/>
      <c r="E492" s="205"/>
      <c r="F492" s="96"/>
      <c r="G492" s="96"/>
      <c r="H492" s="96"/>
      <c r="I492" s="96"/>
    </row>
    <row r="493" spans="2:9" s="103" customFormat="1" ht="15">
      <c r="B493" s="297"/>
      <c r="C493" s="297"/>
      <c r="D493" s="210"/>
      <c r="E493" s="205"/>
      <c r="F493" s="96"/>
      <c r="G493" s="96"/>
      <c r="H493" s="96"/>
      <c r="I493" s="96"/>
    </row>
    <row r="494" spans="2:9" s="103" customFormat="1" ht="15">
      <c r="B494" s="297"/>
      <c r="C494" s="297"/>
      <c r="D494" s="210"/>
      <c r="E494" s="205"/>
      <c r="F494" s="96"/>
      <c r="G494" s="96"/>
      <c r="H494" s="96"/>
      <c r="I494" s="96"/>
    </row>
    <row r="495" spans="2:9" s="103" customFormat="1" ht="15">
      <c r="B495" s="297"/>
      <c r="C495" s="297"/>
      <c r="D495" s="210"/>
      <c r="E495" s="205"/>
      <c r="F495" s="96"/>
      <c r="G495" s="96"/>
      <c r="H495" s="96"/>
      <c r="I495" s="96"/>
    </row>
    <row r="496" spans="2:9" s="103" customFormat="1" ht="15">
      <c r="B496" s="297"/>
      <c r="C496" s="297"/>
      <c r="D496" s="210"/>
      <c r="E496" s="205"/>
      <c r="F496" s="96"/>
      <c r="G496" s="96"/>
      <c r="H496" s="96"/>
      <c r="I496" s="96"/>
    </row>
    <row r="497" spans="2:9" s="103" customFormat="1" ht="15">
      <c r="B497" s="297"/>
      <c r="C497" s="297"/>
      <c r="D497" s="210"/>
      <c r="E497" s="205"/>
      <c r="F497" s="96"/>
      <c r="G497" s="96"/>
      <c r="H497" s="96"/>
      <c r="I497" s="96"/>
    </row>
    <row r="498" spans="2:9" s="103" customFormat="1" ht="15">
      <c r="B498" s="297"/>
      <c r="C498" s="297"/>
      <c r="D498" s="210"/>
      <c r="E498" s="205"/>
      <c r="F498" s="96"/>
      <c r="G498" s="96"/>
      <c r="H498" s="96"/>
      <c r="I498" s="96"/>
    </row>
    <row r="499" spans="2:9" s="103" customFormat="1" ht="15">
      <c r="B499" s="297"/>
      <c r="C499" s="297"/>
      <c r="D499" s="210"/>
      <c r="E499" s="205"/>
      <c r="F499" s="96"/>
      <c r="G499" s="96"/>
      <c r="H499" s="96"/>
      <c r="I499" s="96"/>
    </row>
    <row r="500" spans="2:9" s="103" customFormat="1" ht="15">
      <c r="B500" s="297"/>
      <c r="C500" s="297"/>
      <c r="D500" s="210"/>
      <c r="E500" s="205"/>
      <c r="F500" s="96"/>
      <c r="G500" s="96"/>
      <c r="H500" s="96"/>
      <c r="I500" s="96"/>
    </row>
    <row r="501" spans="2:9" s="103" customFormat="1" ht="15">
      <c r="B501" s="297"/>
      <c r="C501" s="297"/>
      <c r="D501" s="210"/>
      <c r="E501" s="205"/>
      <c r="F501" s="96"/>
      <c r="G501" s="96"/>
      <c r="H501" s="96"/>
      <c r="I501" s="96"/>
    </row>
    <row r="502" spans="2:9" s="103" customFormat="1" ht="15">
      <c r="B502" s="297"/>
      <c r="C502" s="297"/>
      <c r="D502" s="210"/>
      <c r="E502" s="205"/>
      <c r="F502" s="96"/>
      <c r="G502" s="96"/>
      <c r="H502" s="96"/>
      <c r="I502" s="96"/>
    </row>
    <row r="503" spans="2:9" s="103" customFormat="1" ht="15">
      <c r="B503" s="297"/>
      <c r="C503" s="297"/>
      <c r="D503" s="210"/>
      <c r="E503" s="205"/>
      <c r="F503" s="96"/>
      <c r="G503" s="96"/>
      <c r="H503" s="96"/>
      <c r="I503" s="96"/>
    </row>
    <row r="504" spans="2:9" s="103" customFormat="1" ht="15">
      <c r="B504" s="297"/>
      <c r="C504" s="297"/>
      <c r="D504" s="210"/>
      <c r="E504" s="205"/>
      <c r="F504" s="96"/>
      <c r="G504" s="96"/>
      <c r="H504" s="96"/>
      <c r="I504" s="96"/>
    </row>
    <row r="505" spans="2:9" s="103" customFormat="1" ht="15">
      <c r="B505" s="297"/>
      <c r="C505" s="297"/>
      <c r="D505" s="210"/>
      <c r="E505" s="205"/>
      <c r="F505" s="96"/>
      <c r="G505" s="96"/>
      <c r="H505" s="96"/>
      <c r="I505" s="96"/>
    </row>
    <row r="506" spans="2:9" s="103" customFormat="1" ht="15">
      <c r="B506" s="297"/>
      <c r="C506" s="297"/>
      <c r="D506" s="210"/>
      <c r="E506" s="205"/>
      <c r="F506" s="96"/>
      <c r="G506" s="96"/>
      <c r="H506" s="96"/>
      <c r="I506" s="96"/>
    </row>
    <row r="507" spans="2:9" s="103" customFormat="1" ht="15">
      <c r="B507" s="297"/>
      <c r="C507" s="297"/>
      <c r="D507" s="210"/>
      <c r="E507" s="205"/>
      <c r="F507" s="96"/>
      <c r="G507" s="96"/>
      <c r="H507" s="96"/>
      <c r="I507" s="96"/>
    </row>
    <row r="508" spans="2:9" s="103" customFormat="1" ht="15">
      <c r="B508" s="297"/>
      <c r="C508" s="297"/>
      <c r="D508" s="210"/>
      <c r="E508" s="205"/>
      <c r="F508" s="96"/>
      <c r="G508" s="96"/>
      <c r="H508" s="96"/>
      <c r="I508" s="96"/>
    </row>
    <row r="509" spans="2:9" s="103" customFormat="1" ht="15">
      <c r="B509" s="297"/>
      <c r="C509" s="297"/>
      <c r="D509" s="210"/>
      <c r="E509" s="205"/>
      <c r="F509" s="96"/>
      <c r="G509" s="96"/>
      <c r="H509" s="96"/>
      <c r="I509" s="96"/>
    </row>
    <row r="510" spans="2:9" s="103" customFormat="1" ht="15">
      <c r="B510" s="297"/>
      <c r="C510" s="297"/>
      <c r="D510" s="210"/>
      <c r="E510" s="205"/>
      <c r="F510" s="96"/>
      <c r="G510" s="96"/>
      <c r="H510" s="96"/>
      <c r="I510" s="96"/>
    </row>
    <row r="511" spans="2:9" s="103" customFormat="1" ht="15">
      <c r="B511" s="297"/>
      <c r="C511" s="297"/>
      <c r="D511" s="210"/>
      <c r="E511" s="205"/>
      <c r="F511" s="96"/>
      <c r="G511" s="96"/>
      <c r="H511" s="96"/>
      <c r="I511" s="96"/>
    </row>
    <row r="512" spans="2:9" s="103" customFormat="1" ht="15">
      <c r="B512" s="297"/>
      <c r="C512" s="297"/>
      <c r="D512" s="210"/>
      <c r="E512" s="205"/>
      <c r="F512" s="96"/>
      <c r="G512" s="96"/>
      <c r="H512" s="96"/>
      <c r="I512" s="96"/>
    </row>
    <row r="513" spans="2:9" s="103" customFormat="1" ht="15">
      <c r="B513" s="297"/>
      <c r="C513" s="297"/>
      <c r="D513" s="210"/>
      <c r="E513" s="205"/>
      <c r="F513" s="96"/>
      <c r="G513" s="96"/>
      <c r="H513" s="96"/>
      <c r="I513" s="96"/>
    </row>
    <row r="514" spans="2:9" s="103" customFormat="1" ht="15">
      <c r="B514" s="297"/>
      <c r="C514" s="297"/>
      <c r="D514" s="210"/>
      <c r="E514" s="205"/>
      <c r="F514" s="96"/>
      <c r="G514" s="96"/>
      <c r="H514" s="96"/>
      <c r="I514" s="96"/>
    </row>
    <row r="515" spans="2:9" s="103" customFormat="1" ht="15">
      <c r="B515" s="297"/>
      <c r="C515" s="297"/>
      <c r="D515" s="210"/>
      <c r="E515" s="205"/>
      <c r="F515" s="96"/>
      <c r="G515" s="96"/>
      <c r="H515" s="96"/>
      <c r="I515" s="96"/>
    </row>
    <row r="516" spans="2:9" s="103" customFormat="1" ht="15">
      <c r="B516" s="297"/>
      <c r="C516" s="297"/>
      <c r="D516" s="210"/>
      <c r="E516" s="205"/>
      <c r="F516" s="96"/>
      <c r="G516" s="96"/>
      <c r="H516" s="96"/>
      <c r="I516" s="96"/>
    </row>
    <row r="517" spans="2:9" s="103" customFormat="1" ht="15">
      <c r="B517" s="297"/>
      <c r="C517" s="297"/>
      <c r="D517" s="210"/>
      <c r="E517" s="205"/>
      <c r="F517" s="96"/>
      <c r="G517" s="96"/>
      <c r="H517" s="96"/>
      <c r="I517" s="96"/>
    </row>
    <row r="518" spans="2:9" s="103" customFormat="1" ht="15">
      <c r="B518" s="297"/>
      <c r="C518" s="297"/>
      <c r="D518" s="210"/>
      <c r="E518" s="205"/>
      <c r="F518" s="96"/>
      <c r="G518" s="96"/>
      <c r="H518" s="96"/>
      <c r="I518" s="96"/>
    </row>
    <row r="519" spans="2:9" s="103" customFormat="1" ht="15">
      <c r="B519" s="297"/>
      <c r="C519" s="297"/>
      <c r="D519" s="210"/>
      <c r="E519" s="205"/>
      <c r="F519" s="96"/>
      <c r="G519" s="96"/>
      <c r="H519" s="96"/>
      <c r="I519" s="96"/>
    </row>
    <row r="520" spans="2:9" s="103" customFormat="1" ht="15">
      <c r="B520" s="297"/>
      <c r="C520" s="297"/>
      <c r="D520" s="210"/>
      <c r="E520" s="205"/>
      <c r="F520" s="96"/>
      <c r="G520" s="96"/>
      <c r="H520" s="96"/>
      <c r="I520" s="96"/>
    </row>
    <row r="521" spans="2:9" s="103" customFormat="1" ht="15">
      <c r="B521" s="297"/>
      <c r="C521" s="297"/>
      <c r="D521" s="210"/>
      <c r="E521" s="205"/>
      <c r="F521" s="96"/>
      <c r="G521" s="96"/>
      <c r="H521" s="96"/>
      <c r="I521" s="96"/>
    </row>
    <row r="522" spans="2:9" s="103" customFormat="1" ht="15">
      <c r="B522" s="297"/>
      <c r="C522" s="297"/>
      <c r="D522" s="210"/>
      <c r="E522" s="205"/>
      <c r="F522" s="96"/>
      <c r="G522" s="96"/>
      <c r="H522" s="96"/>
      <c r="I522" s="96"/>
    </row>
    <row r="523" spans="2:9" s="103" customFormat="1" ht="15">
      <c r="B523" s="297"/>
      <c r="C523" s="297"/>
      <c r="D523" s="210"/>
      <c r="E523" s="205"/>
      <c r="F523" s="96"/>
      <c r="G523" s="96"/>
      <c r="H523" s="96"/>
      <c r="I523" s="96"/>
    </row>
    <row r="524" spans="2:9" s="103" customFormat="1" ht="15">
      <c r="B524" s="297"/>
      <c r="C524" s="297"/>
      <c r="D524" s="210"/>
      <c r="E524" s="205"/>
      <c r="F524" s="96"/>
      <c r="G524" s="96"/>
      <c r="H524" s="96"/>
      <c r="I524" s="96"/>
    </row>
    <row r="525" spans="2:9" s="103" customFormat="1" ht="15">
      <c r="B525" s="297"/>
      <c r="C525" s="297"/>
      <c r="D525" s="210"/>
      <c r="E525" s="205"/>
      <c r="F525" s="96"/>
      <c r="G525" s="96"/>
      <c r="H525" s="96"/>
      <c r="I525" s="96"/>
    </row>
    <row r="526" spans="2:9" s="103" customFormat="1" ht="15">
      <c r="B526" s="297"/>
      <c r="C526" s="297"/>
      <c r="D526" s="210"/>
      <c r="E526" s="205"/>
      <c r="F526" s="96"/>
      <c r="G526" s="96"/>
      <c r="H526" s="96"/>
      <c r="I526" s="96"/>
    </row>
    <row r="527" spans="2:9" s="103" customFormat="1" ht="15">
      <c r="B527" s="297"/>
      <c r="C527" s="297"/>
      <c r="D527" s="210"/>
      <c r="E527" s="205"/>
      <c r="F527" s="96"/>
      <c r="G527" s="96"/>
      <c r="H527" s="96"/>
      <c r="I527" s="96"/>
    </row>
    <row r="528" spans="2:9" s="103" customFormat="1" ht="15">
      <c r="B528" s="297"/>
      <c r="C528" s="297"/>
      <c r="D528" s="210"/>
      <c r="E528" s="205"/>
      <c r="F528" s="96"/>
      <c r="G528" s="96"/>
      <c r="H528" s="96"/>
      <c r="I528" s="96"/>
    </row>
    <row r="529" spans="2:9" s="103" customFormat="1" ht="15">
      <c r="B529" s="297"/>
      <c r="C529" s="297"/>
      <c r="D529" s="210"/>
      <c r="E529" s="205"/>
      <c r="F529" s="96"/>
      <c r="G529" s="96"/>
      <c r="H529" s="96"/>
      <c r="I529" s="96"/>
    </row>
    <row r="530" spans="2:9" s="103" customFormat="1" ht="15">
      <c r="B530" s="297"/>
      <c r="C530" s="297"/>
      <c r="D530" s="210"/>
      <c r="E530" s="205"/>
      <c r="F530" s="96"/>
      <c r="G530" s="96"/>
      <c r="H530" s="96"/>
      <c r="I530" s="96"/>
    </row>
    <row r="531" spans="2:9" s="103" customFormat="1" ht="15">
      <c r="B531" s="297"/>
      <c r="C531" s="297"/>
      <c r="D531" s="210"/>
      <c r="E531" s="205"/>
      <c r="F531" s="96"/>
      <c r="G531" s="96"/>
      <c r="H531" s="96"/>
      <c r="I531" s="96"/>
    </row>
    <row r="532" spans="2:9" s="103" customFormat="1" ht="15">
      <c r="B532" s="297"/>
      <c r="C532" s="297"/>
      <c r="D532" s="210"/>
      <c r="E532" s="205"/>
      <c r="F532" s="96"/>
      <c r="G532" s="96"/>
      <c r="H532" s="96"/>
      <c r="I532" s="96"/>
    </row>
    <row r="533" spans="2:9" s="103" customFormat="1" ht="15">
      <c r="B533" s="297"/>
      <c r="C533" s="297"/>
      <c r="D533" s="210"/>
      <c r="E533" s="205"/>
      <c r="F533" s="96"/>
      <c r="G533" s="96"/>
      <c r="H533" s="96"/>
      <c r="I533" s="96"/>
    </row>
    <row r="534" spans="2:9" s="103" customFormat="1" ht="15">
      <c r="B534" s="297"/>
      <c r="C534" s="297"/>
      <c r="D534" s="210"/>
      <c r="E534" s="205"/>
      <c r="F534" s="96"/>
      <c r="G534" s="96"/>
      <c r="H534" s="96"/>
      <c r="I534" s="96"/>
    </row>
    <row r="535" spans="2:9" s="103" customFormat="1" ht="15">
      <c r="B535" s="297"/>
      <c r="C535" s="297"/>
      <c r="D535" s="210"/>
      <c r="E535" s="205"/>
      <c r="F535" s="96"/>
      <c r="G535" s="96"/>
      <c r="H535" s="96"/>
      <c r="I535" s="96"/>
    </row>
    <row r="536" spans="2:9" s="103" customFormat="1" ht="15">
      <c r="B536" s="297"/>
      <c r="C536" s="297"/>
      <c r="D536" s="210"/>
      <c r="E536" s="205"/>
      <c r="F536" s="96"/>
      <c r="G536" s="96"/>
      <c r="H536" s="96"/>
      <c r="I536" s="96"/>
    </row>
    <row r="537" spans="2:9" s="103" customFormat="1" ht="15">
      <c r="B537" s="297"/>
      <c r="C537" s="297"/>
      <c r="D537" s="210"/>
      <c r="E537" s="205"/>
      <c r="F537" s="96"/>
      <c r="G537" s="96"/>
      <c r="H537" s="96"/>
      <c r="I537" s="96"/>
    </row>
    <row r="538" spans="2:9" s="103" customFormat="1" ht="15">
      <c r="B538" s="297"/>
      <c r="C538" s="297"/>
      <c r="D538" s="210"/>
      <c r="E538" s="205"/>
      <c r="F538" s="96"/>
      <c r="G538" s="96"/>
      <c r="H538" s="96"/>
      <c r="I538" s="96"/>
    </row>
    <row r="539" spans="2:9" s="103" customFormat="1" ht="15">
      <c r="B539" s="297"/>
      <c r="C539" s="297"/>
      <c r="D539" s="210"/>
      <c r="E539" s="205"/>
      <c r="F539" s="96"/>
      <c r="G539" s="96"/>
      <c r="H539" s="96"/>
      <c r="I539" s="96"/>
    </row>
    <row r="540" spans="2:9" s="103" customFormat="1" ht="15">
      <c r="B540" s="297"/>
      <c r="C540" s="297"/>
      <c r="D540" s="210"/>
      <c r="E540" s="205"/>
      <c r="F540" s="96"/>
      <c r="G540" s="96"/>
      <c r="H540" s="96"/>
      <c r="I540" s="96"/>
    </row>
    <row r="541" spans="2:9" s="103" customFormat="1" ht="15">
      <c r="B541" s="297"/>
      <c r="C541" s="297"/>
      <c r="D541" s="210"/>
      <c r="E541" s="205"/>
      <c r="F541" s="96"/>
      <c r="G541" s="96"/>
      <c r="H541" s="96"/>
      <c r="I541" s="96"/>
    </row>
    <row r="542" spans="2:9" s="103" customFormat="1" ht="15">
      <c r="B542" s="297"/>
      <c r="C542" s="297"/>
      <c r="D542" s="210"/>
      <c r="E542" s="205"/>
      <c r="F542" s="96"/>
      <c r="G542" s="96"/>
      <c r="H542" s="96"/>
      <c r="I542" s="96"/>
    </row>
    <row r="543" spans="2:9" s="103" customFormat="1" ht="15">
      <c r="B543" s="297"/>
      <c r="C543" s="297"/>
      <c r="D543" s="210"/>
      <c r="E543" s="205"/>
      <c r="F543" s="96"/>
      <c r="G543" s="96"/>
      <c r="H543" s="96"/>
      <c r="I543" s="96"/>
    </row>
    <row r="544" spans="2:9" s="103" customFormat="1" ht="15">
      <c r="B544" s="297"/>
      <c r="C544" s="297"/>
      <c r="D544" s="210"/>
      <c r="E544" s="205"/>
      <c r="F544" s="96"/>
      <c r="G544" s="96"/>
      <c r="H544" s="96"/>
      <c r="I544" s="96"/>
    </row>
    <row r="545" spans="2:9" s="103" customFormat="1" ht="15">
      <c r="B545" s="297"/>
      <c r="C545" s="297"/>
      <c r="D545" s="210"/>
      <c r="E545" s="205"/>
      <c r="F545" s="96"/>
      <c r="G545" s="96"/>
      <c r="H545" s="96"/>
      <c r="I545" s="96"/>
    </row>
    <row r="546" spans="2:9" s="103" customFormat="1" ht="15">
      <c r="B546" s="297"/>
      <c r="C546" s="297"/>
      <c r="D546" s="210"/>
      <c r="E546" s="205"/>
      <c r="F546" s="96"/>
      <c r="G546" s="96"/>
      <c r="H546" s="96"/>
      <c r="I546" s="96"/>
    </row>
    <row r="547" spans="2:9" s="103" customFormat="1" ht="15">
      <c r="B547" s="297"/>
      <c r="C547" s="297"/>
      <c r="D547" s="210"/>
      <c r="E547" s="205"/>
      <c r="F547" s="96"/>
      <c r="G547" s="96"/>
      <c r="H547" s="96"/>
      <c r="I547" s="96"/>
    </row>
    <row r="548" spans="2:9" s="103" customFormat="1" ht="15">
      <c r="B548" s="297"/>
      <c r="C548" s="297"/>
      <c r="D548" s="210"/>
      <c r="E548" s="205"/>
      <c r="F548" s="96"/>
      <c r="G548" s="96"/>
      <c r="H548" s="96"/>
      <c r="I548" s="96"/>
    </row>
    <row r="549" spans="2:9" s="103" customFormat="1" ht="15">
      <c r="B549" s="297"/>
      <c r="C549" s="297"/>
      <c r="D549" s="210"/>
      <c r="E549" s="205"/>
      <c r="F549" s="96"/>
      <c r="G549" s="96"/>
      <c r="H549" s="96"/>
      <c r="I549" s="96"/>
    </row>
    <row r="550" spans="2:9" s="103" customFormat="1" ht="15">
      <c r="B550" s="297"/>
      <c r="C550" s="297"/>
      <c r="D550" s="210"/>
      <c r="E550" s="205"/>
      <c r="F550" s="96"/>
      <c r="G550" s="96"/>
      <c r="H550" s="96"/>
      <c r="I550" s="96"/>
    </row>
    <row r="551" spans="2:9" s="103" customFormat="1" ht="15">
      <c r="B551" s="297"/>
      <c r="C551" s="297"/>
      <c r="D551" s="210"/>
      <c r="E551" s="205"/>
      <c r="F551" s="96"/>
      <c r="G551" s="96"/>
      <c r="H551" s="96"/>
      <c r="I551" s="96"/>
    </row>
    <row r="552" spans="2:9" s="103" customFormat="1" ht="15">
      <c r="B552" s="297"/>
      <c r="C552" s="297"/>
      <c r="D552" s="210"/>
      <c r="E552" s="205"/>
      <c r="F552" s="96"/>
      <c r="G552" s="96"/>
      <c r="H552" s="96"/>
      <c r="I552" s="96"/>
    </row>
    <row r="553" spans="2:9" s="103" customFormat="1" ht="15">
      <c r="B553" s="297"/>
      <c r="C553" s="297"/>
      <c r="D553" s="210"/>
      <c r="E553" s="205"/>
      <c r="F553" s="96"/>
      <c r="G553" s="96"/>
      <c r="H553" s="96"/>
      <c r="I553" s="96"/>
    </row>
    <row r="554" spans="2:9" s="103" customFormat="1" ht="15">
      <c r="B554" s="297"/>
      <c r="C554" s="297"/>
      <c r="D554" s="210"/>
      <c r="E554" s="205"/>
      <c r="F554" s="96"/>
      <c r="G554" s="96"/>
      <c r="H554" s="96"/>
      <c r="I554" s="96"/>
    </row>
    <row r="555" spans="2:9" s="103" customFormat="1" ht="15">
      <c r="B555" s="297"/>
      <c r="C555" s="297"/>
      <c r="D555" s="210"/>
      <c r="E555" s="205"/>
      <c r="F555" s="96"/>
      <c r="G555" s="96"/>
      <c r="H555" s="96"/>
      <c r="I555" s="96"/>
    </row>
    <row r="556" spans="2:9" s="103" customFormat="1" ht="15">
      <c r="B556" s="297"/>
      <c r="C556" s="297"/>
      <c r="D556" s="210"/>
      <c r="E556" s="205"/>
      <c r="F556" s="96"/>
      <c r="G556" s="96"/>
      <c r="H556" s="96"/>
      <c r="I556" s="96"/>
    </row>
    <row r="557" spans="2:9" s="103" customFormat="1" ht="15">
      <c r="B557" s="297"/>
      <c r="C557" s="297"/>
      <c r="D557" s="210"/>
      <c r="E557" s="205"/>
      <c r="F557" s="96"/>
      <c r="G557" s="96"/>
      <c r="H557" s="96"/>
      <c r="I557" s="96"/>
    </row>
    <row r="558" spans="2:9" s="103" customFormat="1" ht="15">
      <c r="B558" s="297"/>
      <c r="C558" s="297"/>
      <c r="D558" s="210"/>
      <c r="E558" s="205"/>
      <c r="F558" s="96"/>
      <c r="G558" s="96"/>
      <c r="H558" s="96"/>
      <c r="I558" s="96"/>
    </row>
    <row r="559" spans="2:9" s="103" customFormat="1" ht="15">
      <c r="B559" s="297"/>
      <c r="C559" s="297"/>
      <c r="D559" s="210"/>
      <c r="E559" s="205"/>
      <c r="F559" s="96"/>
      <c r="G559" s="96"/>
      <c r="H559" s="96"/>
      <c r="I559" s="96"/>
    </row>
    <row r="560" spans="2:9" s="103" customFormat="1" ht="15">
      <c r="B560" s="297"/>
      <c r="C560" s="297"/>
      <c r="D560" s="210"/>
      <c r="E560" s="205"/>
      <c r="F560" s="96"/>
      <c r="G560" s="96"/>
      <c r="H560" s="96"/>
      <c r="I560" s="96"/>
    </row>
    <row r="561" spans="2:9" s="103" customFormat="1" ht="15">
      <c r="B561" s="297"/>
      <c r="C561" s="297"/>
      <c r="D561" s="210"/>
      <c r="E561" s="205"/>
      <c r="F561" s="96"/>
      <c r="G561" s="96"/>
      <c r="H561" s="96"/>
      <c r="I561" s="96"/>
    </row>
    <row r="562" spans="2:9" s="103" customFormat="1" ht="15">
      <c r="B562" s="297"/>
      <c r="C562" s="297"/>
      <c r="D562" s="210"/>
      <c r="E562" s="205"/>
      <c r="F562" s="96"/>
      <c r="G562" s="96"/>
      <c r="H562" s="96"/>
      <c r="I562" s="96"/>
    </row>
    <row r="563" spans="2:9" s="103" customFormat="1" ht="15">
      <c r="B563" s="297"/>
      <c r="C563" s="297"/>
      <c r="D563" s="210"/>
      <c r="E563" s="205"/>
      <c r="F563" s="96"/>
      <c r="G563" s="96"/>
      <c r="H563" s="96"/>
      <c r="I563" s="96"/>
    </row>
    <row r="564" spans="2:9" s="103" customFormat="1" ht="15">
      <c r="B564" s="297"/>
      <c r="C564" s="297"/>
      <c r="D564" s="210"/>
      <c r="E564" s="205"/>
      <c r="F564" s="96"/>
      <c r="G564" s="96"/>
      <c r="H564" s="96"/>
      <c r="I564" s="96"/>
    </row>
    <row r="565" spans="2:9" s="103" customFormat="1" ht="15">
      <c r="B565" s="297"/>
      <c r="C565" s="297"/>
      <c r="D565" s="210"/>
      <c r="E565" s="205"/>
      <c r="F565" s="96"/>
      <c r="G565" s="96"/>
      <c r="H565" s="96"/>
      <c r="I565" s="96"/>
    </row>
    <row r="566" spans="2:9" s="103" customFormat="1" ht="15">
      <c r="B566" s="297"/>
      <c r="C566" s="297"/>
      <c r="D566" s="210"/>
      <c r="E566" s="205"/>
      <c r="F566" s="96"/>
      <c r="G566" s="96"/>
      <c r="H566" s="96"/>
      <c r="I566" s="96"/>
    </row>
    <row r="567" spans="2:9" s="103" customFormat="1" ht="15">
      <c r="B567" s="297"/>
      <c r="C567" s="297"/>
      <c r="D567" s="210"/>
      <c r="E567" s="205"/>
      <c r="F567" s="96"/>
      <c r="G567" s="96"/>
      <c r="H567" s="96"/>
      <c r="I567" s="96"/>
    </row>
    <row r="568" spans="2:9" s="103" customFormat="1" ht="15">
      <c r="B568" s="297"/>
      <c r="C568" s="297"/>
      <c r="D568" s="210"/>
      <c r="E568" s="205"/>
      <c r="F568" s="96"/>
      <c r="G568" s="96"/>
      <c r="H568" s="96"/>
      <c r="I568" s="96"/>
    </row>
    <row r="569" spans="2:9" s="103" customFormat="1" ht="15">
      <c r="B569" s="297"/>
      <c r="C569" s="297"/>
      <c r="D569" s="210"/>
      <c r="E569" s="205"/>
      <c r="F569" s="96"/>
      <c r="G569" s="96"/>
      <c r="H569" s="96"/>
      <c r="I569" s="96"/>
    </row>
    <row r="570" spans="2:9" s="103" customFormat="1" ht="15">
      <c r="B570" s="297"/>
      <c r="C570" s="297"/>
      <c r="D570" s="210"/>
      <c r="E570" s="205"/>
      <c r="F570" s="96"/>
      <c r="G570" s="96"/>
      <c r="H570" s="96"/>
      <c r="I570" s="96"/>
    </row>
    <row r="571" spans="2:9" s="103" customFormat="1" ht="15">
      <c r="B571" s="297"/>
      <c r="C571" s="297"/>
      <c r="D571" s="210"/>
      <c r="E571" s="205"/>
      <c r="F571" s="96"/>
      <c r="G571" s="96"/>
      <c r="H571" s="96"/>
      <c r="I571" s="96"/>
    </row>
    <row r="572" spans="2:9" s="103" customFormat="1" ht="15">
      <c r="B572" s="297"/>
      <c r="C572" s="297"/>
      <c r="D572" s="210"/>
      <c r="E572" s="205"/>
      <c r="F572" s="96"/>
      <c r="G572" s="96"/>
      <c r="H572" s="96"/>
      <c r="I572" s="96"/>
    </row>
    <row r="573" spans="2:9" s="103" customFormat="1" ht="15">
      <c r="B573" s="297"/>
      <c r="C573" s="297"/>
      <c r="D573" s="210"/>
      <c r="E573" s="205"/>
      <c r="F573" s="96"/>
      <c r="G573" s="96"/>
      <c r="H573" s="96"/>
      <c r="I573" s="96"/>
    </row>
    <row r="574" spans="2:9" s="103" customFormat="1" ht="15">
      <c r="B574" s="297"/>
      <c r="C574" s="297"/>
      <c r="D574" s="210"/>
      <c r="E574" s="205"/>
      <c r="F574" s="96"/>
      <c r="G574" s="96"/>
      <c r="H574" s="96"/>
      <c r="I574" s="96"/>
    </row>
    <row r="575" spans="2:9" s="103" customFormat="1" ht="15">
      <c r="B575" s="297"/>
      <c r="C575" s="297"/>
      <c r="D575" s="210"/>
      <c r="E575" s="205"/>
      <c r="F575" s="96"/>
      <c r="G575" s="96"/>
      <c r="H575" s="96"/>
      <c r="I575" s="96"/>
    </row>
    <row r="576" spans="2:9" s="103" customFormat="1" ht="15">
      <c r="B576" s="297"/>
      <c r="C576" s="297"/>
      <c r="D576" s="210"/>
      <c r="E576" s="205"/>
      <c r="F576" s="96"/>
      <c r="G576" s="96"/>
      <c r="H576" s="96"/>
      <c r="I576" s="96"/>
    </row>
    <row r="577" spans="2:9" s="103" customFormat="1" ht="15">
      <c r="B577" s="297"/>
      <c r="C577" s="297"/>
      <c r="D577" s="210"/>
      <c r="E577" s="205"/>
      <c r="F577" s="96"/>
      <c r="G577" s="96"/>
      <c r="H577" s="96"/>
      <c r="I577" s="96"/>
    </row>
    <row r="578" spans="2:9" s="103" customFormat="1" ht="15">
      <c r="B578" s="297"/>
      <c r="C578" s="297"/>
      <c r="D578" s="210"/>
      <c r="E578" s="205"/>
      <c r="F578" s="96"/>
      <c r="G578" s="96"/>
      <c r="H578" s="96"/>
      <c r="I578" s="96"/>
    </row>
    <row r="579" spans="2:9" s="103" customFormat="1" ht="15">
      <c r="B579" s="297"/>
      <c r="C579" s="297"/>
      <c r="D579" s="210"/>
      <c r="E579" s="205"/>
      <c r="F579" s="96"/>
      <c r="G579" s="96"/>
      <c r="H579" s="96"/>
      <c r="I579" s="96"/>
    </row>
    <row r="580" spans="2:9" s="103" customFormat="1" ht="15">
      <c r="B580" s="297"/>
      <c r="C580" s="297"/>
      <c r="D580" s="210"/>
      <c r="E580" s="205"/>
      <c r="F580" s="96"/>
      <c r="G580" s="96"/>
      <c r="H580" s="96"/>
      <c r="I580" s="96"/>
    </row>
    <row r="581" spans="2:9" s="103" customFormat="1" ht="15">
      <c r="B581" s="297"/>
      <c r="C581" s="297"/>
      <c r="D581" s="210"/>
      <c r="E581" s="205"/>
      <c r="F581" s="96"/>
      <c r="G581" s="96"/>
      <c r="H581" s="96"/>
      <c r="I581" s="96"/>
    </row>
    <row r="582" spans="2:9" s="103" customFormat="1" ht="15">
      <c r="B582" s="297"/>
      <c r="C582" s="297"/>
      <c r="D582" s="210"/>
      <c r="E582" s="205"/>
      <c r="F582" s="96"/>
      <c r="G582" s="96"/>
      <c r="H582" s="96"/>
      <c r="I582" s="96"/>
    </row>
    <row r="583" spans="2:9" s="103" customFormat="1" ht="15">
      <c r="B583" s="297"/>
      <c r="C583" s="297"/>
      <c r="D583" s="210"/>
      <c r="E583" s="205"/>
      <c r="F583" s="96"/>
      <c r="G583" s="96"/>
      <c r="H583" s="96"/>
      <c r="I583" s="96"/>
    </row>
    <row r="584" spans="2:9" s="103" customFormat="1" ht="15">
      <c r="B584" s="297"/>
      <c r="C584" s="297"/>
      <c r="D584" s="210"/>
      <c r="E584" s="205"/>
      <c r="F584" s="96"/>
      <c r="G584" s="96"/>
      <c r="H584" s="96"/>
      <c r="I584" s="96"/>
    </row>
    <row r="585" spans="2:9" s="103" customFormat="1" ht="15">
      <c r="B585" s="297"/>
      <c r="C585" s="297"/>
      <c r="D585" s="210"/>
      <c r="E585" s="205"/>
      <c r="F585" s="96"/>
      <c r="G585" s="96"/>
      <c r="H585" s="96"/>
      <c r="I585" s="96"/>
    </row>
    <row r="586" spans="2:9" s="103" customFormat="1" ht="15">
      <c r="B586" s="297"/>
      <c r="C586" s="297"/>
      <c r="D586" s="210"/>
      <c r="E586" s="205"/>
      <c r="F586" s="96"/>
      <c r="G586" s="96"/>
      <c r="H586" s="96"/>
      <c r="I586" s="96"/>
    </row>
    <row r="587" spans="2:9" s="103" customFormat="1" ht="15">
      <c r="B587" s="297"/>
      <c r="C587" s="297"/>
      <c r="D587" s="210"/>
      <c r="E587" s="205"/>
      <c r="F587" s="96"/>
      <c r="G587" s="96"/>
      <c r="H587" s="96"/>
      <c r="I587" s="96"/>
    </row>
    <row r="588" spans="2:9" s="103" customFormat="1" ht="15">
      <c r="B588" s="297"/>
      <c r="C588" s="297"/>
      <c r="D588" s="210"/>
      <c r="E588" s="205"/>
      <c r="F588" s="96"/>
      <c r="G588" s="96"/>
      <c r="H588" s="96"/>
      <c r="I588" s="96"/>
    </row>
    <row r="589" spans="2:9" s="103" customFormat="1" ht="15">
      <c r="B589" s="297"/>
      <c r="C589" s="297"/>
      <c r="D589" s="210"/>
      <c r="E589" s="205"/>
      <c r="F589" s="96"/>
      <c r="G589" s="96"/>
      <c r="H589" s="96"/>
      <c r="I589" s="96"/>
    </row>
    <row r="590" spans="2:9" s="103" customFormat="1" ht="15">
      <c r="B590" s="297"/>
      <c r="C590" s="297"/>
      <c r="D590" s="210"/>
      <c r="E590" s="205"/>
      <c r="F590" s="96"/>
      <c r="G590" s="96"/>
      <c r="H590" s="96"/>
      <c r="I590" s="96"/>
    </row>
    <row r="591" spans="2:9" s="103" customFormat="1" ht="15">
      <c r="B591" s="297"/>
      <c r="C591" s="297"/>
      <c r="D591" s="210"/>
      <c r="E591" s="205"/>
      <c r="F591" s="96"/>
      <c r="G591" s="96"/>
      <c r="H591" s="96"/>
      <c r="I591" s="96"/>
    </row>
    <row r="592" spans="2:9" s="103" customFormat="1" ht="15">
      <c r="B592" s="297"/>
      <c r="C592" s="297"/>
      <c r="D592" s="210"/>
      <c r="E592" s="205"/>
      <c r="F592" s="96"/>
      <c r="G592" s="96"/>
      <c r="H592" s="96"/>
      <c r="I592" s="96"/>
    </row>
    <row r="593" spans="2:9" s="103" customFormat="1" ht="15">
      <c r="B593" s="297"/>
      <c r="C593" s="297"/>
      <c r="D593" s="210"/>
      <c r="E593" s="205"/>
      <c r="F593" s="96"/>
      <c r="G593" s="96"/>
      <c r="H593" s="96"/>
      <c r="I593" s="96"/>
    </row>
    <row r="594" spans="2:9" s="103" customFormat="1" ht="15">
      <c r="B594" s="297"/>
      <c r="C594" s="297"/>
      <c r="D594" s="210"/>
      <c r="E594" s="205"/>
      <c r="F594" s="96"/>
      <c r="G594" s="96"/>
      <c r="H594" s="96"/>
      <c r="I594" s="96"/>
    </row>
    <row r="595" spans="2:9" s="103" customFormat="1" ht="15">
      <c r="B595" s="297"/>
      <c r="C595" s="297"/>
      <c r="D595" s="210"/>
      <c r="E595" s="205"/>
      <c r="F595" s="96"/>
      <c r="G595" s="96"/>
      <c r="H595" s="96"/>
      <c r="I595" s="96"/>
    </row>
    <row r="596" spans="2:9" s="103" customFormat="1" ht="15">
      <c r="B596" s="297"/>
      <c r="C596" s="297"/>
      <c r="D596" s="210"/>
      <c r="E596" s="205"/>
      <c r="F596" s="96"/>
      <c r="G596" s="96"/>
      <c r="H596" s="96"/>
      <c r="I596" s="96"/>
    </row>
    <row r="597" spans="2:9" s="103" customFormat="1" ht="15">
      <c r="B597" s="297"/>
      <c r="C597" s="297"/>
      <c r="D597" s="210"/>
      <c r="E597" s="205"/>
      <c r="F597" s="96"/>
      <c r="G597" s="96"/>
      <c r="H597" s="96"/>
      <c r="I597" s="96"/>
    </row>
    <row r="598" spans="2:9" s="103" customFormat="1" ht="15">
      <c r="B598" s="297"/>
      <c r="C598" s="297"/>
      <c r="D598" s="210"/>
      <c r="E598" s="205"/>
      <c r="F598" s="96"/>
      <c r="G598" s="96"/>
      <c r="H598" s="96"/>
      <c r="I598" s="96"/>
    </row>
    <row r="599" spans="2:9" s="103" customFormat="1" ht="15">
      <c r="B599" s="297"/>
      <c r="C599" s="297"/>
      <c r="D599" s="210"/>
      <c r="E599" s="205"/>
      <c r="F599" s="96"/>
      <c r="G599" s="96"/>
      <c r="H599" s="96"/>
      <c r="I599" s="96"/>
    </row>
    <row r="600" spans="2:9" s="103" customFormat="1" ht="15">
      <c r="B600" s="297"/>
      <c r="C600" s="297"/>
      <c r="D600" s="210"/>
      <c r="E600" s="205"/>
      <c r="F600" s="96"/>
      <c r="G600" s="96"/>
      <c r="H600" s="96"/>
      <c r="I600" s="96"/>
    </row>
    <row r="601" spans="2:9" s="103" customFormat="1" ht="15">
      <c r="B601" s="297"/>
      <c r="C601" s="297"/>
      <c r="D601" s="210"/>
      <c r="E601" s="205"/>
      <c r="F601" s="96"/>
      <c r="G601" s="96"/>
      <c r="H601" s="96"/>
      <c r="I601" s="96"/>
    </row>
    <row r="602" spans="2:9" s="103" customFormat="1" ht="15">
      <c r="B602" s="297"/>
      <c r="C602" s="297"/>
      <c r="D602" s="210"/>
      <c r="E602" s="205"/>
      <c r="F602" s="96"/>
      <c r="G602" s="96"/>
      <c r="H602" s="96"/>
      <c r="I602" s="96"/>
    </row>
    <row r="603" spans="2:9" s="103" customFormat="1" ht="15">
      <c r="B603" s="297"/>
      <c r="C603" s="297"/>
      <c r="D603" s="210"/>
      <c r="E603" s="205"/>
      <c r="F603" s="96"/>
      <c r="G603" s="96"/>
      <c r="H603" s="96"/>
      <c r="I603" s="96"/>
    </row>
    <row r="604" spans="2:9" s="103" customFormat="1" ht="15">
      <c r="B604" s="297"/>
      <c r="C604" s="297"/>
      <c r="D604" s="210"/>
      <c r="E604" s="205"/>
      <c r="F604" s="96"/>
      <c r="G604" s="96"/>
      <c r="H604" s="96"/>
      <c r="I604" s="96"/>
    </row>
    <row r="605" spans="2:9" s="103" customFormat="1" ht="15">
      <c r="B605" s="297"/>
      <c r="C605" s="297"/>
      <c r="D605" s="210"/>
      <c r="E605" s="205"/>
      <c r="F605" s="96"/>
      <c r="G605" s="96"/>
      <c r="H605" s="96"/>
      <c r="I605" s="96"/>
    </row>
    <row r="606" spans="2:9" s="103" customFormat="1" ht="15">
      <c r="B606" s="297"/>
      <c r="C606" s="297"/>
      <c r="D606" s="210"/>
      <c r="E606" s="205"/>
      <c r="F606" s="96"/>
      <c r="G606" s="96"/>
      <c r="H606" s="96"/>
      <c r="I606" s="96"/>
    </row>
    <row r="607" spans="2:9" s="103" customFormat="1" ht="15">
      <c r="B607" s="297"/>
      <c r="C607" s="297"/>
      <c r="D607" s="210"/>
      <c r="E607" s="205"/>
      <c r="F607" s="96"/>
      <c r="G607" s="96"/>
      <c r="H607" s="96"/>
      <c r="I607" s="96"/>
    </row>
    <row r="608" spans="2:9" s="103" customFormat="1" ht="15">
      <c r="B608" s="297"/>
      <c r="C608" s="297"/>
      <c r="D608" s="210"/>
      <c r="E608" s="205"/>
      <c r="F608" s="96"/>
      <c r="G608" s="96"/>
      <c r="H608" s="96"/>
      <c r="I608" s="96"/>
    </row>
    <row r="609" spans="2:9" s="103" customFormat="1" ht="15">
      <c r="B609" s="297"/>
      <c r="C609" s="297"/>
      <c r="D609" s="210"/>
      <c r="E609" s="205"/>
      <c r="F609" s="96"/>
      <c r="G609" s="96"/>
      <c r="H609" s="96"/>
      <c r="I609" s="96"/>
    </row>
    <row r="610" spans="2:9" s="103" customFormat="1" ht="15">
      <c r="B610" s="297"/>
      <c r="C610" s="297"/>
      <c r="D610" s="210"/>
      <c r="E610" s="205"/>
      <c r="F610" s="96"/>
      <c r="G610" s="96"/>
      <c r="H610" s="96"/>
      <c r="I610" s="96"/>
    </row>
    <row r="611" spans="2:9" s="103" customFormat="1" ht="15">
      <c r="B611" s="297"/>
      <c r="C611" s="297"/>
      <c r="D611" s="210"/>
      <c r="E611" s="205"/>
      <c r="F611" s="96"/>
      <c r="G611" s="96"/>
      <c r="H611" s="96"/>
      <c r="I611" s="96"/>
    </row>
    <row r="612" spans="2:9" s="103" customFormat="1" ht="15">
      <c r="B612" s="297"/>
      <c r="C612" s="297"/>
      <c r="D612" s="210"/>
      <c r="E612" s="205"/>
      <c r="F612" s="96"/>
      <c r="G612" s="96"/>
      <c r="H612" s="96"/>
      <c r="I612" s="96"/>
    </row>
    <row r="613" spans="2:9" s="103" customFormat="1" ht="15">
      <c r="B613" s="297"/>
      <c r="C613" s="297"/>
      <c r="D613" s="210"/>
      <c r="E613" s="205"/>
      <c r="F613" s="96"/>
      <c r="G613" s="96"/>
      <c r="H613" s="96"/>
      <c r="I613" s="96"/>
    </row>
    <row r="614" spans="2:9" s="103" customFormat="1" ht="15">
      <c r="B614" s="297"/>
      <c r="C614" s="297"/>
      <c r="D614" s="210"/>
      <c r="E614" s="205"/>
      <c r="F614" s="96"/>
      <c r="G614" s="96"/>
      <c r="H614" s="96"/>
      <c r="I614" s="96"/>
    </row>
    <row r="615" spans="2:9" s="103" customFormat="1" ht="15">
      <c r="B615" s="297"/>
      <c r="C615" s="297"/>
      <c r="D615" s="210"/>
      <c r="E615" s="205"/>
      <c r="F615" s="96"/>
      <c r="G615" s="96"/>
      <c r="H615" s="96"/>
      <c r="I615" s="96"/>
    </row>
    <row r="616" spans="2:9" s="103" customFormat="1" ht="15">
      <c r="B616" s="297"/>
      <c r="C616" s="297"/>
      <c r="D616" s="210"/>
      <c r="E616" s="205"/>
      <c r="F616" s="96"/>
      <c r="G616" s="96"/>
      <c r="H616" s="96"/>
      <c r="I616" s="96"/>
    </row>
    <row r="617" spans="2:9" s="103" customFormat="1" ht="15">
      <c r="B617" s="297"/>
      <c r="C617" s="297"/>
      <c r="D617" s="210"/>
      <c r="E617" s="205"/>
      <c r="F617" s="96"/>
      <c r="G617" s="96"/>
      <c r="H617" s="96"/>
      <c r="I617" s="96"/>
    </row>
    <row r="618" spans="2:9" s="103" customFormat="1" ht="15">
      <c r="B618" s="297"/>
      <c r="C618" s="297"/>
      <c r="D618" s="210"/>
      <c r="E618" s="205"/>
      <c r="F618" s="96"/>
      <c r="G618" s="96"/>
      <c r="H618" s="96"/>
      <c r="I618" s="96"/>
    </row>
    <row r="619" spans="2:9" s="103" customFormat="1" ht="15">
      <c r="B619" s="297"/>
      <c r="C619" s="297"/>
      <c r="D619" s="210"/>
      <c r="E619" s="205"/>
      <c r="F619" s="96"/>
      <c r="G619" s="96"/>
      <c r="H619" s="96"/>
      <c r="I619" s="96"/>
    </row>
    <row r="620" spans="2:9" s="103" customFormat="1" ht="15">
      <c r="B620" s="297"/>
      <c r="C620" s="297"/>
      <c r="D620" s="210"/>
      <c r="E620" s="205"/>
      <c r="F620" s="96"/>
      <c r="G620" s="96"/>
      <c r="H620" s="96"/>
      <c r="I620" s="96"/>
    </row>
    <row r="621" spans="2:9" s="103" customFormat="1" ht="15">
      <c r="B621" s="297"/>
      <c r="C621" s="297"/>
      <c r="D621" s="210"/>
      <c r="E621" s="205"/>
      <c r="F621" s="96"/>
      <c r="G621" s="96"/>
      <c r="H621" s="96"/>
      <c r="I621" s="96"/>
    </row>
    <row r="622" spans="2:9" s="103" customFormat="1" ht="15">
      <c r="B622" s="297"/>
      <c r="C622" s="297"/>
      <c r="D622" s="210"/>
      <c r="E622" s="205"/>
      <c r="F622" s="96"/>
      <c r="G622" s="96"/>
      <c r="H622" s="96"/>
      <c r="I622" s="96"/>
    </row>
    <row r="623" spans="2:9" s="103" customFormat="1" ht="15">
      <c r="B623" s="297"/>
      <c r="C623" s="297"/>
      <c r="D623" s="210"/>
      <c r="E623" s="205"/>
      <c r="F623" s="96"/>
      <c r="G623" s="96"/>
      <c r="H623" s="96"/>
      <c r="I623" s="96"/>
    </row>
    <row r="624" spans="2:9" s="103" customFormat="1" ht="15">
      <c r="B624" s="297"/>
      <c r="C624" s="297"/>
      <c r="D624" s="210"/>
      <c r="E624" s="205"/>
      <c r="F624" s="96"/>
      <c r="G624" s="96"/>
      <c r="H624" s="96"/>
      <c r="I624" s="96"/>
    </row>
    <row r="625" spans="2:9" s="103" customFormat="1" ht="15">
      <c r="B625" s="297"/>
      <c r="C625" s="297"/>
      <c r="D625" s="210"/>
      <c r="E625" s="205"/>
      <c r="F625" s="96"/>
      <c r="G625" s="96"/>
      <c r="H625" s="96"/>
      <c r="I625" s="96"/>
    </row>
    <row r="626" spans="2:9" s="103" customFormat="1" ht="15">
      <c r="B626" s="297"/>
      <c r="C626" s="297"/>
      <c r="D626" s="210"/>
      <c r="E626" s="205"/>
      <c r="F626" s="96"/>
      <c r="G626" s="96"/>
      <c r="H626" s="96"/>
      <c r="I626" s="96"/>
    </row>
    <row r="627" spans="2:9" s="103" customFormat="1" ht="15">
      <c r="B627" s="297"/>
      <c r="C627" s="297"/>
      <c r="D627" s="210"/>
      <c r="E627" s="205"/>
      <c r="F627" s="96"/>
      <c r="G627" s="96"/>
      <c r="H627" s="96"/>
      <c r="I627" s="96"/>
    </row>
    <row r="628" spans="2:9" s="103" customFormat="1" ht="15">
      <c r="B628" s="297"/>
      <c r="C628" s="297"/>
      <c r="D628" s="210"/>
      <c r="E628" s="205"/>
      <c r="F628" s="96"/>
      <c r="G628" s="96"/>
      <c r="H628" s="96"/>
      <c r="I628" s="96"/>
    </row>
    <row r="629" spans="2:9" s="103" customFormat="1" ht="15">
      <c r="B629" s="297"/>
      <c r="C629" s="297"/>
      <c r="D629" s="210"/>
      <c r="E629" s="205"/>
      <c r="F629" s="96"/>
      <c r="G629" s="96"/>
      <c r="H629" s="96"/>
      <c r="I629" s="96"/>
    </row>
    <row r="630" spans="2:9" s="103" customFormat="1" ht="15">
      <c r="B630" s="297"/>
      <c r="C630" s="297"/>
      <c r="D630" s="210"/>
      <c r="E630" s="205"/>
      <c r="F630" s="96"/>
      <c r="G630" s="96"/>
      <c r="H630" s="96"/>
      <c r="I630" s="96"/>
    </row>
    <row r="631" spans="2:9" s="103" customFormat="1" ht="15">
      <c r="B631" s="297"/>
      <c r="C631" s="297"/>
      <c r="D631" s="210"/>
      <c r="E631" s="205"/>
      <c r="F631" s="96"/>
      <c r="G631" s="96"/>
      <c r="H631" s="96"/>
      <c r="I631" s="96"/>
    </row>
    <row r="632" spans="2:9" s="103" customFormat="1" ht="15">
      <c r="B632" s="297"/>
      <c r="C632" s="297"/>
      <c r="D632" s="210"/>
      <c r="E632" s="205"/>
      <c r="F632" s="96"/>
      <c r="G632" s="96"/>
      <c r="H632" s="96"/>
      <c r="I632" s="96"/>
    </row>
    <row r="633" spans="2:9" s="103" customFormat="1" ht="15">
      <c r="B633" s="297"/>
      <c r="C633" s="297"/>
      <c r="D633" s="210"/>
      <c r="E633" s="205"/>
      <c r="F633" s="96"/>
      <c r="G633" s="96"/>
      <c r="H633" s="96"/>
      <c r="I633" s="96"/>
    </row>
    <row r="634" spans="2:9" s="103" customFormat="1" ht="15">
      <c r="B634" s="297"/>
      <c r="C634" s="297"/>
      <c r="D634" s="210"/>
      <c r="E634" s="205"/>
      <c r="F634" s="96"/>
      <c r="G634" s="96"/>
      <c r="H634" s="96"/>
      <c r="I634" s="96"/>
    </row>
    <row r="635" spans="2:9" s="103" customFormat="1" ht="15">
      <c r="B635" s="297"/>
      <c r="C635" s="297"/>
      <c r="D635" s="210"/>
      <c r="E635" s="205"/>
      <c r="F635" s="96"/>
      <c r="G635" s="96"/>
      <c r="H635" s="96"/>
      <c r="I635" s="96"/>
    </row>
    <row r="636" spans="2:9" s="103" customFormat="1" ht="15">
      <c r="B636" s="297"/>
      <c r="C636" s="297"/>
      <c r="D636" s="210"/>
      <c r="E636" s="205"/>
      <c r="F636" s="96"/>
      <c r="G636" s="96"/>
      <c r="H636" s="96"/>
      <c r="I636" s="96"/>
    </row>
    <row r="637" spans="2:9" s="103" customFormat="1" ht="15">
      <c r="B637" s="297"/>
      <c r="C637" s="297"/>
      <c r="D637" s="210"/>
      <c r="E637" s="205"/>
      <c r="F637" s="96"/>
      <c r="G637" s="96"/>
      <c r="H637" s="96"/>
      <c r="I637" s="96"/>
    </row>
    <row r="638" spans="2:9" s="103" customFormat="1" ht="15">
      <c r="B638" s="297"/>
      <c r="C638" s="297"/>
      <c r="D638" s="210"/>
      <c r="E638" s="205"/>
      <c r="F638" s="96"/>
      <c r="G638" s="96"/>
      <c r="H638" s="96"/>
      <c r="I638" s="96"/>
    </row>
    <row r="639" spans="2:9" s="103" customFormat="1" ht="15">
      <c r="B639" s="297"/>
      <c r="C639" s="297"/>
      <c r="D639" s="210"/>
      <c r="E639" s="205"/>
      <c r="F639" s="96"/>
      <c r="G639" s="96"/>
      <c r="H639" s="96"/>
      <c r="I639" s="96"/>
    </row>
    <row r="640" spans="2:9" s="103" customFormat="1" ht="15">
      <c r="B640" s="297"/>
      <c r="C640" s="297"/>
      <c r="D640" s="210"/>
      <c r="E640" s="205"/>
      <c r="F640" s="96"/>
      <c r="G640" s="96"/>
      <c r="H640" s="96"/>
      <c r="I640" s="96"/>
    </row>
    <row r="641" spans="2:9" s="103" customFormat="1" ht="15">
      <c r="B641" s="297"/>
      <c r="C641" s="297"/>
      <c r="D641" s="210"/>
      <c r="E641" s="205"/>
      <c r="F641" s="96"/>
      <c r="G641" s="96"/>
      <c r="H641" s="96"/>
      <c r="I641" s="96"/>
    </row>
    <row r="642" spans="2:9" s="103" customFormat="1" ht="15">
      <c r="B642" s="297"/>
      <c r="C642" s="297"/>
      <c r="D642" s="210"/>
      <c r="E642" s="205"/>
      <c r="F642" s="96"/>
      <c r="G642" s="96"/>
      <c r="H642" s="96"/>
      <c r="I642" s="96"/>
    </row>
    <row r="643" spans="2:9" s="103" customFormat="1" ht="15">
      <c r="B643" s="297"/>
      <c r="C643" s="297"/>
      <c r="D643" s="210"/>
      <c r="E643" s="205"/>
      <c r="F643" s="96"/>
      <c r="G643" s="96"/>
      <c r="H643" s="96"/>
      <c r="I643" s="96"/>
    </row>
    <row r="644" spans="2:9" s="103" customFormat="1" ht="15">
      <c r="B644" s="297"/>
      <c r="C644" s="297"/>
      <c r="D644" s="210"/>
      <c r="E644" s="205"/>
      <c r="F644" s="96"/>
      <c r="G644" s="96"/>
      <c r="H644" s="96"/>
      <c r="I644" s="96"/>
    </row>
    <row r="645" spans="2:9" s="103" customFormat="1" ht="15">
      <c r="B645" s="297"/>
      <c r="C645" s="297"/>
      <c r="D645" s="210"/>
      <c r="E645" s="205"/>
      <c r="F645" s="96"/>
      <c r="G645" s="96"/>
      <c r="H645" s="96"/>
      <c r="I645" s="96"/>
    </row>
    <row r="646" spans="2:9" s="103" customFormat="1" ht="15">
      <c r="B646" s="297"/>
      <c r="C646" s="297"/>
      <c r="D646" s="210"/>
      <c r="E646" s="205"/>
      <c r="F646" s="96"/>
      <c r="G646" s="96"/>
      <c r="H646" s="96"/>
      <c r="I646" s="96"/>
    </row>
    <row r="647" spans="2:9" s="103" customFormat="1" ht="15">
      <c r="B647" s="297"/>
      <c r="C647" s="297"/>
      <c r="D647" s="210"/>
      <c r="E647" s="205"/>
      <c r="F647" s="96"/>
      <c r="G647" s="96"/>
      <c r="H647" s="96"/>
      <c r="I647" s="96"/>
    </row>
    <row r="648" spans="2:9" s="103" customFormat="1" ht="15">
      <c r="B648" s="297"/>
      <c r="C648" s="297"/>
      <c r="D648" s="210"/>
      <c r="E648" s="205"/>
      <c r="F648" s="96"/>
      <c r="G648" s="96"/>
      <c r="H648" s="96"/>
      <c r="I648" s="96"/>
    </row>
    <row r="649" spans="2:9" s="103" customFormat="1" ht="15">
      <c r="B649" s="297"/>
      <c r="C649" s="297"/>
      <c r="D649" s="210"/>
      <c r="E649" s="205"/>
      <c r="F649" s="96"/>
      <c r="G649" s="96"/>
      <c r="H649" s="96"/>
      <c r="I649" s="96"/>
    </row>
    <row r="650" spans="2:9" s="103" customFormat="1" ht="15">
      <c r="B650" s="297"/>
      <c r="C650" s="297"/>
      <c r="D650" s="210"/>
      <c r="E650" s="205"/>
      <c r="F650" s="96"/>
      <c r="G650" s="96"/>
      <c r="H650" s="96"/>
      <c r="I650" s="96"/>
    </row>
    <row r="651" spans="2:9" s="103" customFormat="1" ht="15">
      <c r="B651" s="297"/>
      <c r="C651" s="297"/>
      <c r="D651" s="210"/>
      <c r="E651" s="205"/>
      <c r="F651" s="96"/>
      <c r="G651" s="96"/>
      <c r="H651" s="96"/>
      <c r="I651" s="96"/>
    </row>
    <row r="652" spans="2:9" s="103" customFormat="1" ht="15">
      <c r="B652" s="297"/>
      <c r="C652" s="297"/>
      <c r="D652" s="210"/>
      <c r="E652" s="205"/>
      <c r="F652" s="96"/>
      <c r="G652" s="96"/>
      <c r="H652" s="96"/>
      <c r="I652" s="96"/>
    </row>
    <row r="653" spans="2:9" s="103" customFormat="1" ht="15">
      <c r="B653" s="297"/>
      <c r="C653" s="297"/>
      <c r="D653" s="210"/>
      <c r="E653" s="205"/>
      <c r="F653" s="96"/>
      <c r="G653" s="96"/>
      <c r="H653" s="96"/>
      <c r="I653" s="96"/>
    </row>
    <row r="654" spans="2:9" s="103" customFormat="1" ht="15">
      <c r="B654" s="297"/>
      <c r="C654" s="297"/>
      <c r="D654" s="210"/>
      <c r="E654" s="205"/>
      <c r="F654" s="96"/>
      <c r="G654" s="96"/>
      <c r="H654" s="96"/>
      <c r="I654" s="96"/>
    </row>
    <row r="655" spans="2:9" s="103" customFormat="1" ht="15">
      <c r="B655" s="297"/>
      <c r="C655" s="297"/>
      <c r="D655" s="210"/>
      <c r="E655" s="205"/>
      <c r="F655" s="96"/>
      <c r="G655" s="96"/>
      <c r="H655" s="96"/>
      <c r="I655" s="96"/>
    </row>
    <row r="656" spans="2:9" s="103" customFormat="1" ht="15">
      <c r="B656" s="297"/>
      <c r="C656" s="297"/>
      <c r="D656" s="210"/>
      <c r="E656" s="205"/>
      <c r="F656" s="96"/>
      <c r="G656" s="96"/>
      <c r="H656" s="96"/>
      <c r="I656" s="96"/>
    </row>
    <row r="657" spans="2:9" s="103" customFormat="1" ht="15">
      <c r="B657" s="297"/>
      <c r="C657" s="297"/>
      <c r="D657" s="210"/>
      <c r="E657" s="205"/>
      <c r="F657" s="96"/>
      <c r="G657" s="96"/>
      <c r="H657" s="96"/>
      <c r="I657" s="96"/>
    </row>
    <row r="658" spans="2:9" s="103" customFormat="1" ht="15">
      <c r="B658" s="297"/>
      <c r="C658" s="297"/>
      <c r="D658" s="210"/>
      <c r="E658" s="205"/>
      <c r="F658" s="96"/>
      <c r="G658" s="96"/>
      <c r="H658" s="96"/>
      <c r="I658" s="96"/>
    </row>
    <row r="659" spans="2:9" s="103" customFormat="1" ht="15">
      <c r="B659" s="297"/>
      <c r="C659" s="297"/>
      <c r="D659" s="210"/>
      <c r="E659" s="205"/>
      <c r="F659" s="96"/>
      <c r="G659" s="96"/>
      <c r="H659" s="96"/>
      <c r="I659" s="96"/>
    </row>
    <row r="660" spans="2:9" s="103" customFormat="1" ht="15">
      <c r="B660" s="297"/>
      <c r="C660" s="297"/>
      <c r="D660" s="210"/>
      <c r="E660" s="205"/>
      <c r="F660" s="96"/>
      <c r="G660" s="96"/>
      <c r="H660" s="96"/>
      <c r="I660" s="96"/>
    </row>
    <row r="661" spans="2:9" s="103" customFormat="1" ht="15">
      <c r="B661" s="297"/>
      <c r="C661" s="297"/>
      <c r="D661" s="210"/>
      <c r="E661" s="205"/>
      <c r="F661" s="96"/>
      <c r="G661" s="96"/>
      <c r="H661" s="96"/>
      <c r="I661" s="96"/>
    </row>
    <row r="662" spans="2:9" s="103" customFormat="1" ht="15">
      <c r="B662" s="297"/>
      <c r="C662" s="297"/>
      <c r="D662" s="210"/>
      <c r="E662" s="205"/>
      <c r="F662" s="96"/>
      <c r="G662" s="96"/>
      <c r="H662" s="96"/>
      <c r="I662" s="96"/>
    </row>
    <row r="663" spans="2:9" s="103" customFormat="1" ht="15">
      <c r="B663" s="297"/>
      <c r="C663" s="297"/>
      <c r="D663" s="210"/>
      <c r="E663" s="205"/>
      <c r="F663" s="96"/>
      <c r="G663" s="96"/>
      <c r="H663" s="96"/>
      <c r="I663" s="96"/>
    </row>
    <row r="664" spans="2:9" s="103" customFormat="1" ht="15">
      <c r="B664" s="297"/>
      <c r="C664" s="297"/>
      <c r="D664" s="210"/>
      <c r="E664" s="205"/>
      <c r="F664" s="96"/>
      <c r="G664" s="96"/>
      <c r="H664" s="96"/>
      <c r="I664" s="96"/>
    </row>
    <row r="665" spans="2:9" s="103" customFormat="1" ht="15">
      <c r="B665" s="297"/>
      <c r="C665" s="297"/>
      <c r="D665" s="210"/>
      <c r="E665" s="205"/>
      <c r="F665" s="96"/>
      <c r="G665" s="96"/>
      <c r="H665" s="96"/>
      <c r="I665" s="96"/>
    </row>
    <row r="666" spans="2:9" s="103" customFormat="1" ht="15">
      <c r="B666" s="297"/>
      <c r="C666" s="297"/>
      <c r="D666" s="210"/>
      <c r="E666" s="205"/>
      <c r="F666" s="96"/>
      <c r="G666" s="96"/>
      <c r="H666" s="96"/>
      <c r="I666" s="96"/>
    </row>
    <row r="667" spans="2:9" s="103" customFormat="1" ht="15">
      <c r="B667" s="297"/>
      <c r="C667" s="297"/>
      <c r="D667" s="210"/>
      <c r="E667" s="205"/>
      <c r="F667" s="96"/>
      <c r="G667" s="96"/>
      <c r="H667" s="96"/>
      <c r="I667" s="96"/>
    </row>
    <row r="668" spans="2:9" s="103" customFormat="1" ht="15">
      <c r="B668" s="297"/>
      <c r="C668" s="297"/>
      <c r="D668" s="210"/>
      <c r="E668" s="205"/>
      <c r="F668" s="96"/>
      <c r="G668" s="96"/>
      <c r="H668" s="96"/>
      <c r="I668" s="96"/>
    </row>
    <row r="669" spans="2:9" s="103" customFormat="1" ht="15">
      <c r="B669" s="297"/>
      <c r="C669" s="297"/>
      <c r="D669" s="210"/>
      <c r="E669" s="205"/>
      <c r="F669" s="96"/>
      <c r="G669" s="96"/>
      <c r="H669" s="96"/>
      <c r="I669" s="96"/>
    </row>
    <row r="670" spans="2:9" s="103" customFormat="1" ht="15">
      <c r="B670" s="297"/>
      <c r="C670" s="297"/>
      <c r="D670" s="210"/>
      <c r="E670" s="205"/>
      <c r="F670" s="96"/>
      <c r="G670" s="96"/>
      <c r="H670" s="96"/>
      <c r="I670" s="96"/>
    </row>
    <row r="671" spans="2:9" s="103" customFormat="1" ht="15">
      <c r="B671" s="297"/>
      <c r="C671" s="297"/>
      <c r="D671" s="210"/>
      <c r="E671" s="205"/>
      <c r="F671" s="96"/>
      <c r="G671" s="96"/>
      <c r="H671" s="96"/>
      <c r="I671" s="96"/>
    </row>
    <row r="672" spans="2:9" s="103" customFormat="1" ht="15">
      <c r="B672" s="297"/>
      <c r="C672" s="297"/>
      <c r="D672" s="210"/>
      <c r="E672" s="205"/>
      <c r="F672" s="96"/>
      <c r="G672" s="96"/>
      <c r="H672" s="96"/>
      <c r="I672" s="96"/>
    </row>
    <row r="673" spans="2:9" s="103" customFormat="1" ht="15">
      <c r="B673" s="297"/>
      <c r="C673" s="297"/>
      <c r="D673" s="210"/>
      <c r="E673" s="205"/>
      <c r="F673" s="96"/>
      <c r="G673" s="96"/>
      <c r="H673" s="96"/>
      <c r="I673" s="96"/>
    </row>
    <row r="674" spans="2:9" s="103" customFormat="1" ht="15">
      <c r="B674" s="297"/>
      <c r="C674" s="297"/>
      <c r="D674" s="210"/>
      <c r="E674" s="205"/>
      <c r="F674" s="96"/>
      <c r="G674" s="96"/>
      <c r="H674" s="96"/>
      <c r="I674" s="96"/>
    </row>
    <row r="675" spans="2:9" s="103" customFormat="1" ht="15">
      <c r="B675" s="297"/>
      <c r="C675" s="297"/>
      <c r="D675" s="210"/>
      <c r="E675" s="205"/>
      <c r="F675" s="96"/>
      <c r="G675" s="96"/>
      <c r="H675" s="96"/>
      <c r="I675" s="96"/>
    </row>
    <row r="676" spans="2:9" s="103" customFormat="1" ht="15">
      <c r="B676" s="297"/>
      <c r="C676" s="297"/>
      <c r="D676" s="210"/>
      <c r="E676" s="205"/>
      <c r="F676" s="96"/>
      <c r="G676" s="96"/>
      <c r="H676" s="96"/>
      <c r="I676" s="96"/>
    </row>
    <row r="677" spans="2:9" s="103" customFormat="1" ht="15">
      <c r="B677" s="297"/>
      <c r="C677" s="297"/>
      <c r="D677" s="210"/>
      <c r="E677" s="205"/>
      <c r="F677" s="96"/>
      <c r="G677" s="96"/>
      <c r="H677" s="96"/>
      <c r="I677" s="96"/>
    </row>
    <row r="678" spans="2:9" s="103" customFormat="1" ht="15">
      <c r="B678" s="297"/>
      <c r="C678" s="297"/>
      <c r="D678" s="210"/>
      <c r="E678" s="205"/>
      <c r="F678" s="96"/>
      <c r="G678" s="96"/>
      <c r="H678" s="96"/>
      <c r="I678" s="96"/>
    </row>
    <row r="679" spans="2:9" s="103" customFormat="1" ht="15">
      <c r="B679" s="297"/>
      <c r="C679" s="297"/>
      <c r="D679" s="210"/>
      <c r="E679" s="205"/>
      <c r="F679" s="96"/>
      <c r="G679" s="96"/>
      <c r="H679" s="96"/>
      <c r="I679" s="96"/>
    </row>
    <row r="680" spans="2:9" s="103" customFormat="1" ht="15">
      <c r="B680" s="297"/>
      <c r="C680" s="297"/>
      <c r="D680" s="210"/>
      <c r="E680" s="205"/>
      <c r="F680" s="96"/>
      <c r="G680" s="96"/>
      <c r="H680" s="96"/>
      <c r="I680" s="96"/>
    </row>
    <row r="681" spans="2:9" s="103" customFormat="1" ht="15">
      <c r="B681" s="297"/>
      <c r="C681" s="297"/>
      <c r="D681" s="210"/>
      <c r="E681" s="205"/>
      <c r="F681" s="96"/>
      <c r="G681" s="96"/>
      <c r="H681" s="96"/>
      <c r="I681" s="96"/>
    </row>
    <row r="682" spans="2:9" s="103" customFormat="1" ht="15">
      <c r="B682" s="297"/>
      <c r="C682" s="297"/>
      <c r="D682" s="210"/>
      <c r="E682" s="205"/>
      <c r="F682" s="96"/>
      <c r="G682" s="96"/>
      <c r="H682" s="96"/>
      <c r="I682" s="96"/>
    </row>
    <row r="683" spans="2:9" s="103" customFormat="1" ht="15">
      <c r="B683" s="297"/>
      <c r="C683" s="297"/>
      <c r="D683" s="210"/>
      <c r="E683" s="205"/>
      <c r="F683" s="96"/>
      <c r="G683" s="96"/>
      <c r="H683" s="96"/>
      <c r="I683" s="96"/>
    </row>
    <row r="684" spans="2:9" s="103" customFormat="1" ht="15">
      <c r="B684" s="297"/>
      <c r="C684" s="297"/>
      <c r="D684" s="210"/>
      <c r="E684" s="205"/>
      <c r="F684" s="96"/>
      <c r="G684" s="96"/>
      <c r="H684" s="96"/>
      <c r="I684" s="96"/>
    </row>
    <row r="685" spans="2:9" s="103" customFormat="1" ht="15">
      <c r="B685" s="297"/>
      <c r="C685" s="297"/>
      <c r="D685" s="210"/>
      <c r="E685" s="205"/>
      <c r="F685" s="96"/>
      <c r="G685" s="96"/>
      <c r="H685" s="96"/>
      <c r="I685" s="96"/>
    </row>
    <row r="686" spans="2:9" s="103" customFormat="1" ht="15">
      <c r="B686" s="297"/>
      <c r="C686" s="297"/>
      <c r="D686" s="210"/>
      <c r="E686" s="205"/>
      <c r="F686" s="96"/>
      <c r="G686" s="96"/>
      <c r="H686" s="96"/>
      <c r="I686" s="96"/>
    </row>
    <row r="687" spans="2:9" s="103" customFormat="1" ht="15">
      <c r="B687" s="297"/>
      <c r="C687" s="297"/>
      <c r="D687" s="210"/>
      <c r="E687" s="205"/>
      <c r="F687" s="96"/>
      <c r="G687" s="96"/>
      <c r="H687" s="96"/>
      <c r="I687" s="96"/>
    </row>
    <row r="688" spans="2:9" s="103" customFormat="1" ht="15">
      <c r="B688" s="297"/>
      <c r="C688" s="297"/>
      <c r="D688" s="210"/>
      <c r="E688" s="205"/>
      <c r="F688" s="96"/>
      <c r="G688" s="96"/>
      <c r="H688" s="96"/>
      <c r="I688" s="96"/>
    </row>
    <row r="689" spans="2:9" s="103" customFormat="1" ht="15">
      <c r="B689" s="297"/>
      <c r="C689" s="297"/>
      <c r="D689" s="210"/>
      <c r="E689" s="205"/>
      <c r="F689" s="96"/>
      <c r="G689" s="96"/>
      <c r="H689" s="96"/>
      <c r="I689" s="96"/>
    </row>
    <row r="690" spans="2:9" s="103" customFormat="1" ht="15">
      <c r="B690" s="297"/>
      <c r="C690" s="297"/>
      <c r="D690" s="210"/>
      <c r="E690" s="205"/>
      <c r="F690" s="96"/>
      <c r="G690" s="96"/>
      <c r="H690" s="96"/>
      <c r="I690" s="96"/>
    </row>
    <row r="691" spans="2:9" s="103" customFormat="1" ht="15">
      <c r="B691" s="297"/>
      <c r="C691" s="297"/>
      <c r="D691" s="210"/>
      <c r="E691" s="205"/>
      <c r="F691" s="96"/>
      <c r="G691" s="96"/>
      <c r="H691" s="96"/>
      <c r="I691" s="96"/>
    </row>
    <row r="692" spans="2:9" s="103" customFormat="1" ht="15">
      <c r="B692" s="297"/>
      <c r="C692" s="297"/>
      <c r="D692" s="210"/>
      <c r="E692" s="205"/>
      <c r="F692" s="96"/>
      <c r="G692" s="96"/>
      <c r="H692" s="96"/>
      <c r="I692" s="96"/>
    </row>
    <row r="693" spans="2:9" s="103" customFormat="1" ht="15">
      <c r="B693" s="297"/>
      <c r="C693" s="297"/>
      <c r="D693" s="210"/>
      <c r="E693" s="205"/>
      <c r="F693" s="96"/>
      <c r="G693" s="96"/>
      <c r="H693" s="96"/>
      <c r="I693" s="96"/>
    </row>
    <row r="694" spans="2:9" s="103" customFormat="1" ht="15">
      <c r="B694" s="297"/>
      <c r="C694" s="297"/>
      <c r="D694" s="210"/>
      <c r="E694" s="205"/>
      <c r="F694" s="96"/>
      <c r="G694" s="96"/>
      <c r="H694" s="96"/>
      <c r="I694" s="96"/>
    </row>
    <row r="695" spans="2:9" s="103" customFormat="1" ht="15">
      <c r="B695" s="297"/>
      <c r="C695" s="297"/>
      <c r="D695" s="210"/>
      <c r="E695" s="205"/>
      <c r="F695" s="96"/>
      <c r="G695" s="96"/>
      <c r="H695" s="96"/>
      <c r="I695" s="96"/>
    </row>
    <row r="696" spans="2:9" s="103" customFormat="1" ht="15">
      <c r="B696" s="297"/>
      <c r="C696" s="297"/>
      <c r="D696" s="210"/>
      <c r="E696" s="205"/>
      <c r="F696" s="96"/>
      <c r="G696" s="96"/>
      <c r="H696" s="96"/>
      <c r="I696" s="96"/>
    </row>
    <row r="697" spans="2:9" s="103" customFormat="1" ht="15">
      <c r="B697" s="297"/>
      <c r="C697" s="297"/>
      <c r="D697" s="210"/>
      <c r="E697" s="205"/>
      <c r="F697" s="96"/>
      <c r="G697" s="96"/>
      <c r="H697" s="96"/>
      <c r="I697" s="96"/>
    </row>
    <row r="698" spans="2:9" s="103" customFormat="1" ht="15">
      <c r="B698" s="297"/>
      <c r="C698" s="297"/>
      <c r="D698" s="210"/>
      <c r="E698" s="205"/>
      <c r="F698" s="96"/>
      <c r="G698" s="96"/>
      <c r="H698" s="96"/>
      <c r="I698" s="96"/>
    </row>
    <row r="699" spans="2:9" s="103" customFormat="1" ht="15">
      <c r="B699" s="297"/>
      <c r="C699" s="297"/>
      <c r="D699" s="210"/>
      <c r="E699" s="205"/>
      <c r="F699" s="96"/>
      <c r="G699" s="96"/>
      <c r="H699" s="96"/>
      <c r="I699" s="96"/>
    </row>
    <row r="700" spans="2:9" s="103" customFormat="1" ht="15">
      <c r="B700" s="297"/>
      <c r="C700" s="297"/>
      <c r="D700" s="210"/>
      <c r="E700" s="205"/>
      <c r="F700" s="96"/>
      <c r="G700" s="96"/>
      <c r="H700" s="96"/>
      <c r="I700" s="96"/>
    </row>
    <row r="701" spans="2:9" s="103" customFormat="1" ht="15">
      <c r="B701" s="297"/>
      <c r="C701" s="297"/>
      <c r="D701" s="210"/>
      <c r="E701" s="205"/>
      <c r="F701" s="96"/>
      <c r="G701" s="96"/>
      <c r="H701" s="96"/>
      <c r="I701" s="96"/>
    </row>
    <row r="702" spans="2:9" s="103" customFormat="1" ht="15">
      <c r="B702" s="297"/>
      <c r="C702" s="297"/>
      <c r="D702" s="210"/>
      <c r="E702" s="205"/>
      <c r="F702" s="96"/>
      <c r="G702" s="96"/>
      <c r="H702" s="96"/>
      <c r="I702" s="96"/>
    </row>
    <row r="703" spans="2:9" s="103" customFormat="1" ht="15">
      <c r="B703" s="297"/>
      <c r="C703" s="297"/>
      <c r="D703" s="210"/>
      <c r="E703" s="205"/>
      <c r="F703" s="96"/>
      <c r="G703" s="96"/>
      <c r="H703" s="96"/>
      <c r="I703" s="96"/>
    </row>
    <row r="704" spans="2:9" s="103" customFormat="1" ht="15">
      <c r="B704" s="297"/>
      <c r="C704" s="297"/>
      <c r="D704" s="210"/>
      <c r="E704" s="205"/>
      <c r="F704" s="96"/>
      <c r="G704" s="96"/>
      <c r="H704" s="96"/>
      <c r="I704" s="96"/>
    </row>
    <row r="705" spans="2:9" s="103" customFormat="1" ht="15">
      <c r="B705" s="297"/>
      <c r="C705" s="297"/>
      <c r="D705" s="210"/>
      <c r="E705" s="205"/>
      <c r="F705" s="96"/>
      <c r="G705" s="96"/>
      <c r="H705" s="96"/>
      <c r="I705" s="96"/>
    </row>
    <row r="706" spans="2:9" s="103" customFormat="1" ht="15">
      <c r="B706" s="297"/>
      <c r="C706" s="297"/>
      <c r="D706" s="210"/>
      <c r="E706" s="205"/>
      <c r="F706" s="96"/>
      <c r="G706" s="96"/>
      <c r="H706" s="96"/>
      <c r="I706" s="96"/>
    </row>
    <row r="707" spans="2:9" s="103" customFormat="1" ht="15">
      <c r="B707" s="297"/>
      <c r="C707" s="297"/>
      <c r="D707" s="210"/>
      <c r="E707" s="205"/>
      <c r="F707" s="96"/>
      <c r="G707" s="96"/>
      <c r="H707" s="96"/>
      <c r="I707" s="96"/>
    </row>
    <row r="708" spans="2:9" s="103" customFormat="1" ht="15">
      <c r="B708" s="297"/>
      <c r="C708" s="297"/>
      <c r="D708" s="210"/>
      <c r="E708" s="205"/>
      <c r="F708" s="96"/>
      <c r="G708" s="96"/>
      <c r="H708" s="96"/>
      <c r="I708" s="96"/>
    </row>
    <row r="709" spans="2:9" s="103" customFormat="1" ht="15">
      <c r="B709" s="297"/>
      <c r="C709" s="297"/>
      <c r="D709" s="210"/>
      <c r="E709" s="205"/>
      <c r="F709" s="96"/>
      <c r="G709" s="96"/>
      <c r="H709" s="96"/>
      <c r="I709" s="96"/>
    </row>
    <row r="710" spans="2:9" s="103" customFormat="1" ht="15">
      <c r="B710" s="297"/>
      <c r="C710" s="297"/>
      <c r="D710" s="210"/>
      <c r="E710" s="205"/>
      <c r="F710" s="96"/>
      <c r="G710" s="96"/>
      <c r="H710" s="96"/>
      <c r="I710" s="96"/>
    </row>
    <row r="711" spans="2:9" s="103" customFormat="1" ht="15">
      <c r="B711" s="297"/>
      <c r="C711" s="297"/>
      <c r="D711" s="210"/>
      <c r="E711" s="205"/>
      <c r="F711" s="96"/>
      <c r="G711" s="96"/>
      <c r="H711" s="96"/>
      <c r="I711" s="96"/>
    </row>
    <row r="712" spans="2:9" s="103" customFormat="1" ht="15">
      <c r="B712" s="297"/>
      <c r="C712" s="297"/>
      <c r="D712" s="210"/>
      <c r="E712" s="205"/>
      <c r="F712" s="96"/>
      <c r="G712" s="96"/>
      <c r="H712" s="96"/>
      <c r="I712" s="96"/>
    </row>
    <row r="713" spans="2:9" s="103" customFormat="1" ht="15">
      <c r="B713" s="297"/>
      <c r="C713" s="297"/>
      <c r="D713" s="210"/>
      <c r="E713" s="205"/>
      <c r="F713" s="96"/>
      <c r="G713" s="96"/>
      <c r="H713" s="96"/>
      <c r="I713" s="96"/>
    </row>
    <row r="714" spans="2:9" s="103" customFormat="1" ht="15">
      <c r="B714" s="297"/>
      <c r="C714" s="297"/>
      <c r="D714" s="210"/>
      <c r="E714" s="205"/>
      <c r="F714" s="96"/>
      <c r="G714" s="96"/>
      <c r="H714" s="96"/>
      <c r="I714" s="96"/>
    </row>
    <row r="715" spans="2:9" s="103" customFormat="1" ht="15">
      <c r="B715" s="297"/>
      <c r="C715" s="297"/>
      <c r="D715" s="210"/>
      <c r="E715" s="205"/>
      <c r="F715" s="96"/>
      <c r="G715" s="96"/>
      <c r="H715" s="96"/>
      <c r="I715" s="96"/>
    </row>
    <row r="716" spans="2:9" s="103" customFormat="1" ht="15">
      <c r="B716" s="297"/>
      <c r="C716" s="297"/>
      <c r="D716" s="210"/>
      <c r="E716" s="205"/>
      <c r="F716" s="96"/>
      <c r="G716" s="96"/>
      <c r="H716" s="96"/>
      <c r="I716" s="96"/>
    </row>
    <row r="717" spans="2:9" s="103" customFormat="1" ht="15">
      <c r="B717" s="297"/>
      <c r="C717" s="297"/>
      <c r="D717" s="210"/>
      <c r="E717" s="205"/>
      <c r="F717" s="96"/>
      <c r="G717" s="96"/>
      <c r="H717" s="96"/>
      <c r="I717" s="96"/>
    </row>
    <row r="718" spans="2:9" s="103" customFormat="1" ht="15">
      <c r="B718" s="297"/>
      <c r="C718" s="297"/>
      <c r="D718" s="210"/>
      <c r="E718" s="205"/>
      <c r="F718" s="96"/>
      <c r="G718" s="96"/>
      <c r="H718" s="96"/>
      <c r="I718" s="96"/>
    </row>
    <row r="719" spans="2:9" s="103" customFormat="1" ht="15">
      <c r="B719" s="297"/>
      <c r="C719" s="297"/>
      <c r="D719" s="210"/>
      <c r="E719" s="205"/>
      <c r="F719" s="96"/>
      <c r="G719" s="96"/>
      <c r="H719" s="96"/>
      <c r="I719" s="96"/>
    </row>
    <row r="720" spans="2:9" s="103" customFormat="1" ht="15">
      <c r="B720" s="297"/>
      <c r="C720" s="297"/>
      <c r="D720" s="210"/>
      <c r="E720" s="205"/>
      <c r="F720" s="96"/>
      <c r="G720" s="96"/>
      <c r="H720" s="96"/>
      <c r="I720" s="96"/>
    </row>
    <row r="721" spans="2:9" s="103" customFormat="1" ht="15">
      <c r="B721" s="297"/>
      <c r="C721" s="297"/>
      <c r="D721" s="210"/>
      <c r="E721" s="205"/>
      <c r="F721" s="96"/>
      <c r="G721" s="96"/>
      <c r="H721" s="96"/>
      <c r="I721" s="96"/>
    </row>
    <row r="722" spans="2:9" s="103" customFormat="1" ht="15">
      <c r="B722" s="297"/>
      <c r="C722" s="297"/>
      <c r="D722" s="210"/>
      <c r="E722" s="205"/>
      <c r="F722" s="96"/>
      <c r="G722" s="96"/>
      <c r="H722" s="96"/>
      <c r="I722" s="96"/>
    </row>
    <row r="723" spans="2:9" s="103" customFormat="1" ht="15">
      <c r="B723" s="297"/>
      <c r="C723" s="297"/>
      <c r="D723" s="210"/>
      <c r="E723" s="205"/>
      <c r="F723" s="96"/>
      <c r="G723" s="96"/>
      <c r="H723" s="96"/>
      <c r="I723" s="96"/>
    </row>
    <row r="724" spans="2:9" s="103" customFormat="1" ht="15">
      <c r="B724" s="297"/>
      <c r="C724" s="297"/>
      <c r="D724" s="210"/>
      <c r="E724" s="205"/>
      <c r="F724" s="96"/>
      <c r="G724" s="96"/>
      <c r="H724" s="96"/>
      <c r="I724" s="96"/>
    </row>
    <row r="725" spans="2:9" s="103" customFormat="1" ht="15">
      <c r="B725" s="297"/>
      <c r="C725" s="297"/>
      <c r="D725" s="210"/>
      <c r="E725" s="205"/>
      <c r="F725" s="96"/>
      <c r="G725" s="96"/>
      <c r="H725" s="96"/>
      <c r="I725" s="96"/>
    </row>
    <row r="726" spans="2:9" s="103" customFormat="1" ht="15">
      <c r="B726" s="297"/>
      <c r="C726" s="297"/>
      <c r="D726" s="210"/>
      <c r="E726" s="205"/>
      <c r="F726" s="96"/>
      <c r="G726" s="96"/>
      <c r="H726" s="96"/>
      <c r="I726" s="96"/>
    </row>
    <row r="727" spans="2:9" s="103" customFormat="1" ht="15">
      <c r="B727" s="297"/>
      <c r="C727" s="297"/>
      <c r="D727" s="210"/>
      <c r="E727" s="205"/>
      <c r="F727" s="96"/>
      <c r="G727" s="96"/>
      <c r="H727" s="96"/>
      <c r="I727" s="96"/>
    </row>
    <row r="728" spans="2:9" s="103" customFormat="1" ht="15">
      <c r="B728" s="297"/>
      <c r="C728" s="297"/>
      <c r="D728" s="210"/>
      <c r="E728" s="205"/>
      <c r="F728" s="96"/>
      <c r="G728" s="96"/>
      <c r="H728" s="96"/>
      <c r="I728" s="96"/>
    </row>
    <row r="729" spans="2:9" s="103" customFormat="1" ht="15">
      <c r="B729" s="297"/>
      <c r="C729" s="297"/>
      <c r="D729" s="210"/>
      <c r="E729" s="205"/>
      <c r="F729" s="96"/>
      <c r="G729" s="96"/>
      <c r="H729" s="96"/>
      <c r="I729" s="96"/>
    </row>
    <row r="730" spans="2:9" s="103" customFormat="1" ht="15">
      <c r="B730" s="297"/>
      <c r="C730" s="297"/>
      <c r="D730" s="210"/>
      <c r="E730" s="205"/>
      <c r="F730" s="96"/>
      <c r="G730" s="96"/>
      <c r="H730" s="96"/>
      <c r="I730" s="96"/>
    </row>
    <row r="731" spans="2:9" s="103" customFormat="1" ht="15">
      <c r="B731" s="297"/>
      <c r="C731" s="297"/>
      <c r="D731" s="210"/>
      <c r="E731" s="205"/>
      <c r="F731" s="96"/>
      <c r="G731" s="96"/>
      <c r="H731" s="96"/>
      <c r="I731" s="96"/>
    </row>
    <row r="732" spans="2:9" s="103" customFormat="1" ht="15">
      <c r="B732" s="297"/>
      <c r="C732" s="297"/>
      <c r="D732" s="210"/>
      <c r="E732" s="205"/>
      <c r="F732" s="96"/>
      <c r="G732" s="96"/>
      <c r="H732" s="96"/>
      <c r="I732" s="96"/>
    </row>
    <row r="733" spans="2:9" s="103" customFormat="1" ht="15">
      <c r="B733" s="297"/>
      <c r="C733" s="297"/>
      <c r="D733" s="210"/>
      <c r="E733" s="205"/>
      <c r="F733" s="96"/>
      <c r="G733" s="96"/>
      <c r="H733" s="96"/>
      <c r="I733" s="96"/>
    </row>
    <row r="734" spans="2:9" s="103" customFormat="1" ht="15">
      <c r="B734" s="297"/>
      <c r="C734" s="297"/>
      <c r="D734" s="210"/>
      <c r="E734" s="205"/>
      <c r="F734" s="96"/>
      <c r="G734" s="96"/>
      <c r="H734" s="96"/>
      <c r="I734" s="96"/>
    </row>
    <row r="735" spans="2:9" s="103" customFormat="1" ht="15">
      <c r="B735" s="297"/>
      <c r="C735" s="297"/>
      <c r="D735" s="210"/>
      <c r="E735" s="205"/>
      <c r="F735" s="96"/>
      <c r="G735" s="96"/>
      <c r="H735" s="96"/>
      <c r="I735" s="96"/>
    </row>
    <row r="736" spans="2:9" s="103" customFormat="1" ht="15">
      <c r="B736" s="297"/>
      <c r="C736" s="297"/>
      <c r="D736" s="210"/>
      <c r="E736" s="205"/>
      <c r="F736" s="96"/>
      <c r="G736" s="96"/>
      <c r="H736" s="96"/>
      <c r="I736" s="96"/>
    </row>
    <row r="737" spans="2:9" s="103" customFormat="1" ht="15">
      <c r="B737" s="297"/>
      <c r="C737" s="297"/>
      <c r="D737" s="210"/>
      <c r="E737" s="205"/>
      <c r="F737" s="96"/>
      <c r="G737" s="96"/>
      <c r="H737" s="96"/>
      <c r="I737" s="96"/>
    </row>
    <row r="738" spans="2:9" s="103" customFormat="1" ht="15">
      <c r="B738" s="297"/>
      <c r="C738" s="297"/>
      <c r="D738" s="210"/>
      <c r="E738" s="205"/>
      <c r="F738" s="96"/>
      <c r="G738" s="96"/>
      <c r="H738" s="96"/>
      <c r="I738" s="96"/>
    </row>
    <row r="739" spans="2:9" s="103" customFormat="1" ht="15">
      <c r="B739" s="297"/>
      <c r="C739" s="297"/>
      <c r="D739" s="210"/>
      <c r="E739" s="205"/>
      <c r="F739" s="96"/>
      <c r="G739" s="96"/>
      <c r="H739" s="96"/>
      <c r="I739" s="96"/>
    </row>
    <row r="740" spans="2:9" s="103" customFormat="1" ht="15">
      <c r="B740" s="297"/>
      <c r="C740" s="297"/>
      <c r="D740" s="210"/>
      <c r="E740" s="205"/>
      <c r="F740" s="96"/>
      <c r="G740" s="96"/>
      <c r="H740" s="96"/>
      <c r="I740" s="96"/>
    </row>
    <row r="741" spans="2:9" s="103" customFormat="1" ht="15">
      <c r="B741" s="297"/>
      <c r="C741" s="297"/>
      <c r="D741" s="210"/>
      <c r="E741" s="205"/>
      <c r="F741" s="96"/>
      <c r="G741" s="96"/>
      <c r="H741" s="96"/>
      <c r="I741" s="96"/>
    </row>
    <row r="742" spans="2:9" s="103" customFormat="1" ht="15">
      <c r="B742" s="297"/>
      <c r="C742" s="297"/>
      <c r="D742" s="210"/>
      <c r="E742" s="205"/>
      <c r="F742" s="96"/>
      <c r="G742" s="96"/>
      <c r="H742" s="96"/>
      <c r="I742" s="96"/>
    </row>
    <row r="743" spans="2:9" s="103" customFormat="1" ht="15">
      <c r="B743" s="297"/>
      <c r="C743" s="297"/>
      <c r="D743" s="210"/>
      <c r="E743" s="205"/>
      <c r="F743" s="96"/>
      <c r="G743" s="96"/>
      <c r="H743" s="96"/>
      <c r="I743" s="96"/>
    </row>
    <row r="744" spans="2:9" s="103" customFormat="1" ht="15">
      <c r="B744" s="297"/>
      <c r="C744" s="297"/>
      <c r="D744" s="210"/>
      <c r="E744" s="205"/>
      <c r="F744" s="96"/>
      <c r="G744" s="96"/>
      <c r="H744" s="96"/>
      <c r="I744" s="96"/>
    </row>
    <row r="745" spans="2:9" s="103" customFormat="1" ht="15">
      <c r="B745" s="297"/>
      <c r="C745" s="297"/>
      <c r="D745" s="210"/>
      <c r="E745" s="205"/>
      <c r="F745" s="96"/>
      <c r="G745" s="96"/>
      <c r="H745" s="96"/>
      <c r="I745" s="96"/>
    </row>
    <row r="746" spans="2:9" s="103" customFormat="1" ht="15">
      <c r="B746" s="297"/>
      <c r="C746" s="297"/>
      <c r="D746" s="210"/>
      <c r="E746" s="205"/>
      <c r="F746" s="96"/>
      <c r="G746" s="96"/>
      <c r="H746" s="96"/>
      <c r="I746" s="96"/>
    </row>
    <row r="747" spans="2:9" s="103" customFormat="1" ht="15">
      <c r="B747" s="297"/>
      <c r="C747" s="297"/>
      <c r="D747" s="210"/>
      <c r="E747" s="205"/>
      <c r="F747" s="96"/>
      <c r="G747" s="96"/>
      <c r="H747" s="96"/>
      <c r="I747" s="96"/>
    </row>
    <row r="748" spans="2:9" s="103" customFormat="1" ht="15">
      <c r="B748" s="297"/>
      <c r="C748" s="297"/>
      <c r="D748" s="210"/>
      <c r="E748" s="205"/>
      <c r="F748" s="96"/>
      <c r="G748" s="96"/>
      <c r="H748" s="96"/>
      <c r="I748" s="96"/>
    </row>
    <row r="749" spans="2:9" s="103" customFormat="1" ht="15">
      <c r="B749" s="297"/>
      <c r="C749" s="297"/>
      <c r="D749" s="210"/>
      <c r="E749" s="205"/>
      <c r="F749" s="96"/>
      <c r="G749" s="96"/>
      <c r="H749" s="96"/>
      <c r="I749" s="96"/>
    </row>
    <row r="750" spans="2:9" s="103" customFormat="1" ht="15">
      <c r="B750" s="297"/>
      <c r="C750" s="297"/>
      <c r="D750" s="210"/>
      <c r="E750" s="205"/>
      <c r="F750" s="96"/>
      <c r="G750" s="96"/>
      <c r="H750" s="96"/>
      <c r="I750" s="96"/>
    </row>
    <row r="751" spans="2:9" s="103" customFormat="1" ht="15">
      <c r="B751" s="297"/>
      <c r="C751" s="297"/>
      <c r="D751" s="210"/>
      <c r="E751" s="205"/>
      <c r="F751" s="96"/>
      <c r="G751" s="96"/>
      <c r="H751" s="96"/>
      <c r="I751" s="96"/>
    </row>
    <row r="752" spans="2:9" s="103" customFormat="1" ht="15">
      <c r="B752" s="297"/>
      <c r="C752" s="297"/>
      <c r="D752" s="210"/>
      <c r="E752" s="205"/>
      <c r="F752" s="96"/>
      <c r="G752" s="96"/>
      <c r="H752" s="96"/>
      <c r="I752" s="96"/>
    </row>
    <row r="753" spans="2:9" s="103" customFormat="1" ht="15">
      <c r="B753" s="297"/>
      <c r="C753" s="297"/>
      <c r="D753" s="210"/>
      <c r="E753" s="205"/>
      <c r="F753" s="96"/>
      <c r="G753" s="96"/>
      <c r="H753" s="96"/>
      <c r="I753" s="96"/>
    </row>
    <row r="754" spans="2:9" s="103" customFormat="1" ht="15">
      <c r="B754" s="297"/>
      <c r="C754" s="297"/>
      <c r="D754" s="210"/>
      <c r="E754" s="205"/>
      <c r="F754" s="96"/>
      <c r="G754" s="96"/>
      <c r="H754" s="96"/>
      <c r="I754" s="96"/>
    </row>
    <row r="755" spans="2:9" s="103" customFormat="1" ht="15">
      <c r="B755" s="297"/>
      <c r="C755" s="297"/>
      <c r="D755" s="210"/>
      <c r="E755" s="205"/>
      <c r="F755" s="96"/>
      <c r="G755" s="96"/>
      <c r="H755" s="96"/>
      <c r="I755" s="96"/>
    </row>
    <row r="756" spans="2:9" s="103" customFormat="1" ht="15">
      <c r="B756" s="297"/>
      <c r="C756" s="297"/>
      <c r="D756" s="210"/>
      <c r="E756" s="205"/>
      <c r="F756" s="96"/>
      <c r="G756" s="96"/>
      <c r="H756" s="96"/>
      <c r="I756" s="96"/>
    </row>
    <row r="757" spans="2:9" s="103" customFormat="1" ht="15">
      <c r="B757" s="297"/>
      <c r="C757" s="297"/>
      <c r="D757" s="210"/>
      <c r="E757" s="205"/>
      <c r="F757" s="96"/>
      <c r="G757" s="96"/>
      <c r="H757" s="96"/>
      <c r="I757" s="96"/>
    </row>
    <row r="758" spans="2:9" s="103" customFormat="1" ht="15">
      <c r="B758" s="297"/>
      <c r="C758" s="297"/>
      <c r="D758" s="210"/>
      <c r="E758" s="205"/>
      <c r="F758" s="96"/>
      <c r="G758" s="96"/>
      <c r="H758" s="96"/>
      <c r="I758" s="96"/>
    </row>
    <row r="759" spans="2:9" s="103" customFormat="1" ht="15">
      <c r="B759" s="297"/>
      <c r="C759" s="297"/>
      <c r="D759" s="210"/>
      <c r="E759" s="205"/>
      <c r="F759" s="96"/>
      <c r="G759" s="96"/>
      <c r="H759" s="96"/>
      <c r="I759" s="96"/>
    </row>
    <row r="760" spans="2:9" s="103" customFormat="1" ht="15">
      <c r="B760" s="297"/>
      <c r="C760" s="297"/>
      <c r="D760" s="210"/>
      <c r="E760" s="205"/>
      <c r="F760" s="96"/>
      <c r="G760" s="96"/>
      <c r="H760" s="96"/>
      <c r="I760" s="96"/>
    </row>
    <row r="761" spans="2:9" s="103" customFormat="1" ht="15">
      <c r="B761" s="297"/>
      <c r="C761" s="297"/>
      <c r="D761" s="210"/>
      <c r="E761" s="205"/>
      <c r="F761" s="96"/>
      <c r="G761" s="96"/>
      <c r="H761" s="96"/>
      <c r="I761" s="96"/>
    </row>
    <row r="762" spans="2:9" s="103" customFormat="1" ht="15">
      <c r="B762" s="297"/>
      <c r="C762" s="297"/>
      <c r="D762" s="210"/>
      <c r="E762" s="205"/>
      <c r="F762" s="96"/>
      <c r="G762" s="96"/>
      <c r="H762" s="96"/>
      <c r="I762" s="96"/>
    </row>
    <row r="763" spans="2:9" s="103" customFormat="1" ht="15">
      <c r="B763" s="297"/>
      <c r="C763" s="297"/>
      <c r="D763" s="210"/>
      <c r="E763" s="205"/>
      <c r="F763" s="96"/>
      <c r="G763" s="96"/>
      <c r="H763" s="96"/>
      <c r="I763" s="96"/>
    </row>
    <row r="764" spans="2:9" s="103" customFormat="1" ht="15">
      <c r="B764" s="297"/>
      <c r="C764" s="297"/>
      <c r="D764" s="210"/>
      <c r="E764" s="205"/>
      <c r="F764" s="96"/>
      <c r="G764" s="96"/>
      <c r="H764" s="96"/>
      <c r="I764" s="96"/>
    </row>
    <row r="765" spans="2:9" s="103" customFormat="1" ht="15">
      <c r="B765" s="297"/>
      <c r="C765" s="297"/>
      <c r="D765" s="210"/>
      <c r="E765" s="205"/>
      <c r="F765" s="96"/>
      <c r="G765" s="96"/>
      <c r="H765" s="96"/>
      <c r="I765" s="96"/>
    </row>
    <row r="766" spans="2:9" s="103" customFormat="1" ht="15">
      <c r="B766" s="297"/>
      <c r="C766" s="297"/>
      <c r="D766" s="210"/>
      <c r="E766" s="205"/>
      <c r="F766" s="96"/>
      <c r="G766" s="96"/>
      <c r="H766" s="96"/>
      <c r="I766" s="96"/>
    </row>
    <row r="767" spans="2:9" s="103" customFormat="1" ht="15">
      <c r="B767" s="297"/>
      <c r="C767" s="297"/>
      <c r="D767" s="210"/>
      <c r="E767" s="205"/>
      <c r="F767" s="96"/>
      <c r="G767" s="96"/>
      <c r="H767" s="96"/>
      <c r="I767" s="96"/>
    </row>
    <row r="768" spans="2:9" s="103" customFormat="1" ht="15">
      <c r="B768" s="297"/>
      <c r="C768" s="297"/>
      <c r="D768" s="210"/>
      <c r="E768" s="205"/>
      <c r="F768" s="96"/>
      <c r="G768" s="96"/>
      <c r="H768" s="96"/>
      <c r="I768" s="96"/>
    </row>
    <row r="769" spans="2:9" s="103" customFormat="1" ht="15">
      <c r="B769" s="297"/>
      <c r="C769" s="297"/>
      <c r="D769" s="210"/>
      <c r="E769" s="205"/>
      <c r="F769" s="96"/>
      <c r="G769" s="96"/>
      <c r="H769" s="96"/>
      <c r="I769" s="96"/>
    </row>
    <row r="770" spans="2:9" s="103" customFormat="1" ht="15">
      <c r="B770" s="297"/>
      <c r="C770" s="297"/>
      <c r="D770" s="210"/>
      <c r="E770" s="205"/>
      <c r="F770" s="96"/>
      <c r="G770" s="96"/>
      <c r="H770" s="96"/>
      <c r="I770" s="96"/>
    </row>
    <row r="771" spans="2:9" s="103" customFormat="1" ht="15">
      <c r="B771" s="297"/>
      <c r="C771" s="297"/>
      <c r="D771" s="210"/>
      <c r="E771" s="205"/>
      <c r="F771" s="96"/>
      <c r="G771" s="96"/>
      <c r="H771" s="96"/>
      <c r="I771" s="96"/>
    </row>
    <row r="772" spans="2:9" s="103" customFormat="1" ht="15">
      <c r="B772" s="297"/>
      <c r="C772" s="297"/>
      <c r="D772" s="210"/>
      <c r="E772" s="205"/>
      <c r="F772" s="96"/>
      <c r="G772" s="96"/>
      <c r="H772" s="96"/>
      <c r="I772" s="96"/>
    </row>
    <row r="773" spans="2:9" s="103" customFormat="1" ht="15">
      <c r="B773" s="297"/>
      <c r="C773" s="297"/>
      <c r="D773" s="210"/>
      <c r="E773" s="205"/>
      <c r="F773" s="96"/>
      <c r="G773" s="96"/>
      <c r="H773" s="96"/>
      <c r="I773" s="96"/>
    </row>
    <row r="774" spans="2:9" s="103" customFormat="1" ht="15">
      <c r="B774" s="297"/>
      <c r="C774" s="297"/>
      <c r="D774" s="210"/>
      <c r="E774" s="205"/>
      <c r="F774" s="96"/>
      <c r="G774" s="96"/>
      <c r="H774" s="96"/>
      <c r="I774" s="96"/>
    </row>
    <row r="775" spans="2:9" s="103" customFormat="1" ht="15">
      <c r="B775" s="297"/>
      <c r="C775" s="297"/>
      <c r="D775" s="210"/>
      <c r="E775" s="205"/>
      <c r="F775" s="96"/>
      <c r="G775" s="96"/>
      <c r="H775" s="96"/>
      <c r="I775" s="96"/>
    </row>
    <row r="776" spans="2:9" s="103" customFormat="1" ht="15">
      <c r="B776" s="297"/>
      <c r="C776" s="297"/>
      <c r="D776" s="210"/>
      <c r="E776" s="205"/>
      <c r="F776" s="96"/>
      <c r="G776" s="96"/>
      <c r="H776" s="96"/>
      <c r="I776" s="96"/>
    </row>
    <row r="777" spans="2:9" s="103" customFormat="1" ht="15">
      <c r="B777" s="297"/>
      <c r="C777" s="297"/>
      <c r="D777" s="210"/>
      <c r="E777" s="205"/>
      <c r="F777" s="96"/>
      <c r="G777" s="96"/>
      <c r="H777" s="96"/>
      <c r="I777" s="96"/>
    </row>
    <row r="778" spans="2:9" s="103" customFormat="1" ht="15">
      <c r="B778" s="297"/>
      <c r="C778" s="297"/>
      <c r="D778" s="210"/>
      <c r="E778" s="205"/>
      <c r="F778" s="96"/>
      <c r="G778" s="96"/>
      <c r="H778" s="96"/>
      <c r="I778" s="96"/>
    </row>
    <row r="779" spans="2:9" s="103" customFormat="1" ht="15">
      <c r="B779" s="297"/>
      <c r="C779" s="297"/>
      <c r="D779" s="210"/>
      <c r="E779" s="205"/>
      <c r="F779" s="96"/>
      <c r="G779" s="96"/>
      <c r="H779" s="96"/>
      <c r="I779" s="96"/>
    </row>
    <row r="780" spans="2:9" s="103" customFormat="1" ht="15">
      <c r="B780" s="297"/>
      <c r="C780" s="297"/>
      <c r="D780" s="210"/>
      <c r="E780" s="205"/>
      <c r="F780" s="96"/>
      <c r="G780" s="96"/>
      <c r="H780" s="96"/>
      <c r="I780" s="96"/>
    </row>
    <row r="781" spans="2:9" s="103" customFormat="1" ht="15">
      <c r="B781" s="297"/>
      <c r="C781" s="297"/>
      <c r="D781" s="210"/>
      <c r="E781" s="205"/>
      <c r="F781" s="96"/>
      <c r="G781" s="96"/>
      <c r="H781" s="96"/>
      <c r="I781" s="96"/>
    </row>
    <row r="782" spans="2:9" s="103" customFormat="1" ht="15">
      <c r="B782" s="297"/>
      <c r="C782" s="297"/>
      <c r="D782" s="210"/>
      <c r="E782" s="205"/>
      <c r="F782" s="96"/>
      <c r="G782" s="96"/>
      <c r="H782" s="96"/>
      <c r="I782" s="96"/>
    </row>
    <row r="783" spans="2:9" s="103" customFormat="1" ht="15">
      <c r="B783" s="297"/>
      <c r="C783" s="297"/>
      <c r="D783" s="210"/>
      <c r="E783" s="205"/>
      <c r="F783" s="96"/>
      <c r="G783" s="96"/>
      <c r="H783" s="96"/>
      <c r="I783" s="96"/>
    </row>
    <row r="784" spans="2:9" s="103" customFormat="1" ht="15">
      <c r="B784" s="297"/>
      <c r="C784" s="297"/>
      <c r="D784" s="210"/>
      <c r="E784" s="205"/>
      <c r="F784" s="96"/>
      <c r="G784" s="96"/>
      <c r="H784" s="96"/>
      <c r="I784" s="96"/>
    </row>
    <row r="785" spans="2:9" s="103" customFormat="1" ht="15">
      <c r="B785" s="297"/>
      <c r="C785" s="297"/>
      <c r="D785" s="210"/>
      <c r="E785" s="205"/>
      <c r="F785" s="96"/>
      <c r="G785" s="96"/>
      <c r="H785" s="96"/>
      <c r="I785" s="96"/>
    </row>
    <row r="786" spans="2:9" s="103" customFormat="1" ht="15">
      <c r="B786" s="297"/>
      <c r="C786" s="297"/>
      <c r="D786" s="210"/>
      <c r="E786" s="205"/>
      <c r="F786" s="96"/>
      <c r="G786" s="96"/>
      <c r="H786" s="96"/>
      <c r="I786" s="96"/>
    </row>
    <row r="787" spans="2:9" s="103" customFormat="1" ht="15">
      <c r="B787" s="297"/>
      <c r="C787" s="297"/>
      <c r="D787" s="210"/>
      <c r="E787" s="205"/>
      <c r="F787" s="96"/>
      <c r="G787" s="96"/>
      <c r="H787" s="96"/>
      <c r="I787" s="96"/>
    </row>
    <row r="788" spans="2:9" s="103" customFormat="1" ht="15">
      <c r="B788" s="297"/>
      <c r="C788" s="297"/>
      <c r="D788" s="210"/>
      <c r="E788" s="205"/>
      <c r="F788" s="96"/>
      <c r="G788" s="96"/>
      <c r="H788" s="96"/>
      <c r="I788" s="96"/>
    </row>
    <row r="789" spans="2:9" s="103" customFormat="1" ht="15">
      <c r="B789" s="297"/>
      <c r="C789" s="297"/>
      <c r="D789" s="210"/>
      <c r="E789" s="205"/>
      <c r="F789" s="96"/>
      <c r="G789" s="96"/>
      <c r="H789" s="96"/>
      <c r="I789" s="96"/>
    </row>
    <row r="790" spans="2:9" s="103" customFormat="1" ht="15">
      <c r="B790" s="297"/>
      <c r="C790" s="297"/>
      <c r="D790" s="210"/>
      <c r="E790" s="205"/>
      <c r="F790" s="96"/>
      <c r="G790" s="96"/>
      <c r="H790" s="96"/>
      <c r="I790" s="96"/>
    </row>
    <row r="791" spans="2:9" s="103" customFormat="1" ht="15">
      <c r="B791" s="297"/>
      <c r="C791" s="297"/>
      <c r="D791" s="210"/>
      <c r="E791" s="205"/>
      <c r="F791" s="96"/>
      <c r="G791" s="96"/>
      <c r="H791" s="96"/>
      <c r="I791" s="96"/>
    </row>
    <row r="792" spans="2:9" s="103" customFormat="1" ht="15">
      <c r="B792" s="297"/>
      <c r="C792" s="297"/>
      <c r="D792" s="210"/>
      <c r="E792" s="205"/>
      <c r="F792" s="96"/>
      <c r="G792" s="96"/>
      <c r="H792" s="96"/>
      <c r="I792" s="96"/>
    </row>
    <row r="793" spans="2:9" s="103" customFormat="1" ht="15">
      <c r="B793" s="297"/>
      <c r="C793" s="297"/>
      <c r="D793" s="210"/>
      <c r="E793" s="205"/>
      <c r="F793" s="96"/>
      <c r="G793" s="96"/>
      <c r="H793" s="96"/>
      <c r="I793" s="96"/>
    </row>
    <row r="794" spans="2:9" s="103" customFormat="1" ht="15">
      <c r="B794" s="297"/>
      <c r="C794" s="297"/>
      <c r="D794" s="210"/>
      <c r="E794" s="205"/>
      <c r="F794" s="96"/>
      <c r="G794" s="96"/>
      <c r="H794" s="96"/>
      <c r="I794" s="96"/>
    </row>
    <row r="795" spans="2:9" s="103" customFormat="1" ht="15">
      <c r="B795" s="297"/>
      <c r="C795" s="297"/>
      <c r="D795" s="210"/>
      <c r="E795" s="205"/>
      <c r="F795" s="96"/>
      <c r="G795" s="96"/>
      <c r="H795" s="96"/>
      <c r="I795" s="96"/>
    </row>
    <row r="796" spans="2:9" s="103" customFormat="1" ht="15">
      <c r="B796" s="297"/>
      <c r="C796" s="297"/>
      <c r="D796" s="210"/>
      <c r="E796" s="205"/>
      <c r="F796" s="96"/>
      <c r="G796" s="96"/>
      <c r="H796" s="96"/>
      <c r="I796" s="96"/>
    </row>
    <row r="797" spans="2:9" s="103" customFormat="1" ht="15">
      <c r="B797" s="297"/>
      <c r="C797" s="297"/>
      <c r="D797" s="210"/>
      <c r="E797" s="205"/>
      <c r="F797" s="96"/>
      <c r="G797" s="96"/>
      <c r="H797" s="96"/>
      <c r="I797" s="96"/>
    </row>
    <row r="798" spans="2:9" s="103" customFormat="1" ht="15">
      <c r="B798" s="297"/>
      <c r="C798" s="297"/>
      <c r="D798" s="210"/>
      <c r="E798" s="205"/>
      <c r="F798" s="96"/>
      <c r="G798" s="96"/>
      <c r="H798" s="96"/>
      <c r="I798" s="96"/>
    </row>
    <row r="799" spans="2:9" s="103" customFormat="1" ht="15">
      <c r="B799" s="297"/>
      <c r="C799" s="297"/>
      <c r="D799" s="210"/>
      <c r="E799" s="205"/>
      <c r="F799" s="96"/>
      <c r="G799" s="96"/>
      <c r="H799" s="96"/>
      <c r="I799" s="96"/>
    </row>
    <row r="800" spans="2:9" s="103" customFormat="1" ht="15">
      <c r="B800" s="297"/>
      <c r="C800" s="297"/>
      <c r="D800" s="210"/>
      <c r="E800" s="205"/>
      <c r="F800" s="96"/>
      <c r="G800" s="96"/>
      <c r="H800" s="96"/>
      <c r="I800" s="96"/>
    </row>
    <row r="801" spans="2:9" s="103" customFormat="1" ht="15">
      <c r="B801" s="297"/>
      <c r="C801" s="297"/>
      <c r="D801" s="210"/>
      <c r="E801" s="205"/>
      <c r="F801" s="96"/>
      <c r="G801" s="96"/>
      <c r="H801" s="96"/>
      <c r="I801" s="96"/>
    </row>
    <row r="802" spans="2:9" s="103" customFormat="1" ht="15">
      <c r="B802" s="297"/>
      <c r="C802" s="297"/>
      <c r="D802" s="210"/>
      <c r="E802" s="205"/>
      <c r="F802" s="96"/>
      <c r="G802" s="96"/>
      <c r="H802" s="96"/>
      <c r="I802" s="96"/>
    </row>
    <row r="803" spans="2:9" s="103" customFormat="1" ht="15">
      <c r="B803" s="297"/>
      <c r="C803" s="297"/>
      <c r="D803" s="210"/>
      <c r="E803" s="205"/>
      <c r="F803" s="96"/>
      <c r="G803" s="96"/>
      <c r="H803" s="96"/>
      <c r="I803" s="96"/>
    </row>
    <row r="804" spans="2:9" s="103" customFormat="1" ht="15">
      <c r="B804" s="297"/>
      <c r="C804" s="297"/>
      <c r="D804" s="210"/>
      <c r="E804" s="205"/>
      <c r="F804" s="96"/>
      <c r="G804" s="96"/>
      <c r="H804" s="96"/>
      <c r="I804" s="96"/>
    </row>
    <row r="805" spans="2:9" s="103" customFormat="1" ht="15">
      <c r="B805" s="297"/>
      <c r="C805" s="297"/>
      <c r="D805" s="210"/>
      <c r="E805" s="205"/>
      <c r="F805" s="96"/>
      <c r="G805" s="96"/>
      <c r="H805" s="96"/>
      <c r="I805" s="96"/>
    </row>
    <row r="806" spans="2:9" s="103" customFormat="1" ht="15">
      <c r="B806" s="297"/>
      <c r="C806" s="297"/>
      <c r="D806" s="210"/>
      <c r="E806" s="205"/>
      <c r="F806" s="96"/>
      <c r="G806" s="96"/>
      <c r="H806" s="96"/>
      <c r="I806" s="96"/>
    </row>
    <row r="807" spans="2:9" s="103" customFormat="1" ht="15">
      <c r="B807" s="297"/>
      <c r="C807" s="297"/>
      <c r="D807" s="210"/>
      <c r="E807" s="205"/>
      <c r="F807" s="96"/>
      <c r="G807" s="96"/>
      <c r="H807" s="96"/>
      <c r="I807" s="96"/>
    </row>
    <row r="808" spans="2:9" s="103" customFormat="1" ht="15">
      <c r="B808" s="297"/>
      <c r="C808" s="297"/>
      <c r="D808" s="210"/>
      <c r="E808" s="205"/>
      <c r="F808" s="96"/>
      <c r="G808" s="96"/>
      <c r="H808" s="96"/>
      <c r="I808" s="96"/>
    </row>
    <row r="809" spans="2:9" s="103" customFormat="1" ht="15">
      <c r="B809" s="297"/>
      <c r="C809" s="297"/>
      <c r="D809" s="210"/>
      <c r="E809" s="205"/>
      <c r="F809" s="96"/>
      <c r="G809" s="96"/>
      <c r="H809" s="96"/>
      <c r="I809" s="96"/>
    </row>
    <row r="810" spans="2:9" s="103" customFormat="1" ht="15">
      <c r="B810" s="297"/>
      <c r="C810" s="297"/>
      <c r="D810" s="210"/>
      <c r="E810" s="205"/>
      <c r="F810" s="96"/>
      <c r="G810" s="96"/>
      <c r="H810" s="96"/>
      <c r="I810" s="96"/>
    </row>
    <row r="811" spans="2:9" s="103" customFormat="1" ht="15">
      <c r="B811" s="297"/>
      <c r="C811" s="297"/>
      <c r="D811" s="210"/>
      <c r="E811" s="205"/>
      <c r="F811" s="96"/>
      <c r="G811" s="96"/>
      <c r="H811" s="96"/>
      <c r="I811" s="96"/>
    </row>
    <row r="812" spans="2:9" s="103" customFormat="1" ht="15">
      <c r="B812" s="297"/>
      <c r="C812" s="297"/>
      <c r="D812" s="210"/>
      <c r="E812" s="205"/>
      <c r="F812" s="96"/>
      <c r="G812" s="96"/>
      <c r="H812" s="96"/>
      <c r="I812" s="96"/>
    </row>
    <row r="813" spans="2:9" s="103" customFormat="1" ht="15">
      <c r="B813" s="297"/>
      <c r="C813" s="297"/>
      <c r="D813" s="210"/>
      <c r="E813" s="205"/>
      <c r="F813" s="96"/>
      <c r="G813" s="96"/>
      <c r="H813" s="96"/>
      <c r="I813" s="96"/>
    </row>
    <row r="814" spans="2:9" s="103" customFormat="1" ht="15">
      <c r="B814" s="297"/>
      <c r="C814" s="297"/>
      <c r="D814" s="210"/>
      <c r="E814" s="205"/>
      <c r="F814" s="96"/>
      <c r="G814" s="96"/>
      <c r="H814" s="96"/>
      <c r="I814" s="96"/>
    </row>
    <row r="815" spans="2:9" s="103" customFormat="1" ht="15">
      <c r="B815" s="297"/>
      <c r="C815" s="297"/>
      <c r="D815" s="210"/>
      <c r="E815" s="205"/>
      <c r="F815" s="96"/>
      <c r="G815" s="96"/>
      <c r="H815" s="96"/>
      <c r="I815" s="96"/>
    </row>
    <row r="816" spans="2:9" s="103" customFormat="1" ht="15">
      <c r="B816" s="297"/>
      <c r="C816" s="297"/>
      <c r="D816" s="210"/>
      <c r="E816" s="205"/>
      <c r="F816" s="96"/>
      <c r="G816" s="96"/>
      <c r="H816" s="96"/>
      <c r="I816" s="96"/>
    </row>
    <row r="817" spans="2:9" s="103" customFormat="1" ht="15">
      <c r="B817" s="297"/>
      <c r="C817" s="297"/>
      <c r="D817" s="210"/>
      <c r="E817" s="205"/>
      <c r="F817" s="96"/>
      <c r="G817" s="96"/>
      <c r="H817" s="96"/>
      <c r="I817" s="96"/>
    </row>
    <row r="818" spans="2:9" s="103" customFormat="1" ht="15">
      <c r="B818" s="297"/>
      <c r="C818" s="297"/>
      <c r="D818" s="210"/>
      <c r="E818" s="205"/>
      <c r="F818" s="96"/>
      <c r="G818" s="96"/>
      <c r="H818" s="96"/>
      <c r="I818" s="96"/>
    </row>
    <row r="819" spans="2:9" s="103" customFormat="1" ht="15">
      <c r="B819" s="297"/>
      <c r="C819" s="297"/>
      <c r="D819" s="210"/>
      <c r="E819" s="205"/>
      <c r="F819" s="96"/>
      <c r="G819" s="96"/>
      <c r="H819" s="96"/>
      <c r="I819" s="96"/>
    </row>
    <row r="820" spans="2:9" s="103" customFormat="1" ht="15">
      <c r="B820" s="297"/>
      <c r="C820" s="297"/>
      <c r="D820" s="210"/>
      <c r="E820" s="205"/>
      <c r="F820" s="96"/>
      <c r="G820" s="96"/>
      <c r="H820" s="96"/>
      <c r="I820" s="96"/>
    </row>
    <row r="821" spans="2:9" s="103" customFormat="1" ht="15">
      <c r="B821" s="297"/>
      <c r="C821" s="297"/>
      <c r="D821" s="210"/>
      <c r="E821" s="205"/>
      <c r="F821" s="96"/>
      <c r="G821" s="96"/>
      <c r="H821" s="96"/>
      <c r="I821" s="96"/>
    </row>
    <row r="822" spans="2:9" s="103" customFormat="1" ht="15">
      <c r="B822" s="297"/>
      <c r="C822" s="297"/>
      <c r="D822" s="210"/>
      <c r="E822" s="205"/>
      <c r="F822" s="96"/>
      <c r="G822" s="96"/>
      <c r="H822" s="96"/>
      <c r="I822" s="96"/>
    </row>
    <row r="823" spans="2:9" s="103" customFormat="1" ht="15">
      <c r="B823" s="297"/>
      <c r="C823" s="297"/>
      <c r="D823" s="210"/>
      <c r="E823" s="205"/>
      <c r="F823" s="96"/>
      <c r="G823" s="96"/>
      <c r="H823" s="96"/>
      <c r="I823" s="96"/>
    </row>
    <row r="824" spans="2:9" s="103" customFormat="1" ht="15">
      <c r="B824" s="297"/>
      <c r="C824" s="297"/>
      <c r="D824" s="210"/>
      <c r="E824" s="205"/>
      <c r="F824" s="96"/>
      <c r="G824" s="96"/>
      <c r="H824" s="96"/>
      <c r="I824" s="96"/>
    </row>
    <row r="825" spans="2:9" s="103" customFormat="1" ht="15">
      <c r="B825" s="297"/>
      <c r="C825" s="297"/>
      <c r="D825" s="210"/>
      <c r="E825" s="205"/>
      <c r="F825" s="96"/>
      <c r="G825" s="96"/>
      <c r="H825" s="96"/>
      <c r="I825" s="96"/>
    </row>
    <row r="826" spans="2:9" s="103" customFormat="1" ht="15">
      <c r="B826" s="297"/>
      <c r="C826" s="297"/>
      <c r="D826" s="210"/>
      <c r="E826" s="205"/>
      <c r="F826" s="96"/>
      <c r="G826" s="96"/>
      <c r="H826" s="96"/>
      <c r="I826" s="96"/>
    </row>
    <row r="827" spans="2:9" s="103" customFormat="1" ht="15">
      <c r="B827" s="297"/>
      <c r="C827" s="297"/>
      <c r="D827" s="210"/>
      <c r="E827" s="205"/>
      <c r="F827" s="96"/>
      <c r="G827" s="96"/>
      <c r="H827" s="96"/>
      <c r="I827" s="96"/>
    </row>
    <row r="828" spans="2:9" s="103" customFormat="1" ht="15">
      <c r="B828" s="297"/>
      <c r="C828" s="297"/>
      <c r="D828" s="210"/>
      <c r="E828" s="205"/>
      <c r="F828" s="96"/>
      <c r="G828" s="96"/>
      <c r="H828" s="96"/>
      <c r="I828" s="96"/>
    </row>
    <row r="829" spans="2:9" s="103" customFormat="1" ht="15">
      <c r="B829" s="297"/>
      <c r="C829" s="297"/>
      <c r="D829" s="210"/>
      <c r="E829" s="205"/>
      <c r="F829" s="96"/>
      <c r="G829" s="96"/>
      <c r="H829" s="96"/>
      <c r="I829" s="96"/>
    </row>
    <row r="830" spans="2:9" s="103" customFormat="1" ht="15">
      <c r="B830" s="297"/>
      <c r="C830" s="297"/>
      <c r="D830" s="210"/>
      <c r="E830" s="205"/>
      <c r="F830" s="96"/>
      <c r="G830" s="96"/>
      <c r="H830" s="96"/>
      <c r="I830" s="96"/>
    </row>
    <row r="831" spans="2:9" s="103" customFormat="1" ht="15">
      <c r="B831" s="297"/>
      <c r="C831" s="297"/>
      <c r="D831" s="210"/>
      <c r="E831" s="205"/>
      <c r="F831" s="96"/>
      <c r="G831" s="96"/>
      <c r="H831" s="96"/>
      <c r="I831" s="96"/>
    </row>
    <row r="832" spans="2:9" s="103" customFormat="1" ht="15">
      <c r="B832" s="297"/>
      <c r="C832" s="297"/>
      <c r="D832" s="210"/>
      <c r="E832" s="205"/>
      <c r="F832" s="96"/>
      <c r="G832" s="96"/>
      <c r="H832" s="96"/>
      <c r="I832" s="96"/>
    </row>
    <row r="833" spans="2:9" s="103" customFormat="1" ht="15">
      <c r="B833" s="297"/>
      <c r="C833" s="297"/>
      <c r="D833" s="210"/>
      <c r="E833" s="205"/>
      <c r="F833" s="96"/>
      <c r="G833" s="96"/>
      <c r="H833" s="96"/>
      <c r="I833" s="96"/>
    </row>
    <row r="834" spans="2:9" s="103" customFormat="1" ht="15">
      <c r="B834" s="297"/>
      <c r="C834" s="297"/>
      <c r="D834" s="210"/>
      <c r="E834" s="205"/>
      <c r="F834" s="96"/>
      <c r="G834" s="96"/>
      <c r="H834" s="96"/>
      <c r="I834" s="96"/>
    </row>
    <row r="835" spans="2:9" s="103" customFormat="1" ht="15">
      <c r="B835" s="297"/>
      <c r="C835" s="297"/>
      <c r="D835" s="210"/>
      <c r="E835" s="205"/>
      <c r="F835" s="96"/>
      <c r="G835" s="96"/>
      <c r="H835" s="96"/>
      <c r="I835" s="96"/>
    </row>
    <row r="836" spans="2:9" s="103" customFormat="1" ht="15">
      <c r="B836" s="297"/>
      <c r="C836" s="297"/>
      <c r="D836" s="210"/>
      <c r="E836" s="205"/>
      <c r="F836" s="96"/>
      <c r="G836" s="96"/>
      <c r="H836" s="96"/>
      <c r="I836" s="96"/>
    </row>
    <row r="837" spans="2:9" s="103" customFormat="1" ht="15">
      <c r="B837" s="297"/>
      <c r="C837" s="297"/>
      <c r="D837" s="210"/>
      <c r="E837" s="205"/>
      <c r="F837" s="96"/>
      <c r="G837" s="96"/>
      <c r="H837" s="96"/>
      <c r="I837" s="96"/>
    </row>
    <row r="838" spans="2:9" s="103" customFormat="1" ht="15">
      <c r="B838" s="297"/>
      <c r="C838" s="297"/>
      <c r="D838" s="210"/>
      <c r="E838" s="205"/>
      <c r="F838" s="96"/>
      <c r="G838" s="96"/>
      <c r="H838" s="96"/>
      <c r="I838" s="96"/>
    </row>
    <row r="839" spans="2:9" s="103" customFormat="1" ht="15">
      <c r="B839" s="297"/>
      <c r="C839" s="297"/>
      <c r="D839" s="210"/>
      <c r="E839" s="205"/>
      <c r="F839" s="96"/>
      <c r="G839" s="96"/>
      <c r="H839" s="96"/>
      <c r="I839" s="96"/>
    </row>
    <row r="840" spans="2:9" s="103" customFormat="1" ht="15">
      <c r="B840" s="297"/>
      <c r="C840" s="297"/>
      <c r="D840" s="210"/>
      <c r="E840" s="205"/>
      <c r="F840" s="96"/>
      <c r="G840" s="96"/>
      <c r="H840" s="96"/>
      <c r="I840" s="96"/>
    </row>
    <row r="841" spans="2:9" s="103" customFormat="1" ht="15">
      <c r="B841" s="297"/>
      <c r="C841" s="297"/>
      <c r="D841" s="210"/>
      <c r="E841" s="205"/>
      <c r="F841" s="96"/>
      <c r="G841" s="96"/>
      <c r="H841" s="96"/>
      <c r="I841" s="96"/>
    </row>
    <row r="842" spans="2:9" s="103" customFormat="1" ht="15">
      <c r="B842" s="297"/>
      <c r="C842" s="297"/>
      <c r="D842" s="210"/>
      <c r="E842" s="205"/>
      <c r="F842" s="96"/>
      <c r="G842" s="96"/>
      <c r="H842" s="96"/>
      <c r="I842" s="96"/>
    </row>
    <row r="843" spans="2:9" s="103" customFormat="1" ht="15">
      <c r="B843" s="297"/>
      <c r="C843" s="297"/>
      <c r="D843" s="210"/>
      <c r="E843" s="205"/>
      <c r="F843" s="96"/>
      <c r="G843" s="96"/>
      <c r="H843" s="96"/>
      <c r="I843" s="96"/>
    </row>
    <row r="844" spans="2:9" s="103" customFormat="1" ht="15">
      <c r="B844" s="297"/>
      <c r="C844" s="297"/>
      <c r="D844" s="210"/>
      <c r="E844" s="205"/>
      <c r="F844" s="96"/>
      <c r="G844" s="96"/>
      <c r="H844" s="96"/>
      <c r="I844" s="96"/>
    </row>
    <row r="845" spans="2:9" s="103" customFormat="1" ht="15">
      <c r="B845" s="297"/>
      <c r="C845" s="297"/>
      <c r="D845" s="210"/>
      <c r="E845" s="205"/>
      <c r="F845" s="96"/>
      <c r="G845" s="96"/>
      <c r="H845" s="96"/>
      <c r="I845" s="96"/>
    </row>
    <row r="846" spans="2:9" s="103" customFormat="1" ht="15">
      <c r="B846" s="297"/>
      <c r="C846" s="297"/>
      <c r="D846" s="210"/>
      <c r="E846" s="205"/>
      <c r="F846" s="96"/>
      <c r="G846" s="96"/>
      <c r="H846" s="96"/>
      <c r="I846" s="96"/>
    </row>
    <row r="847" spans="2:9" s="103" customFormat="1" ht="15">
      <c r="B847" s="297"/>
      <c r="C847" s="297"/>
      <c r="D847" s="210"/>
      <c r="E847" s="205"/>
      <c r="F847" s="96"/>
      <c r="G847" s="96"/>
      <c r="H847" s="96"/>
      <c r="I847" s="96"/>
    </row>
    <row r="848" spans="2:9" s="103" customFormat="1" ht="15">
      <c r="B848" s="297"/>
      <c r="C848" s="297"/>
      <c r="D848" s="210"/>
      <c r="E848" s="205"/>
      <c r="F848" s="96"/>
      <c r="G848" s="96"/>
      <c r="H848" s="96"/>
      <c r="I848" s="96"/>
    </row>
    <row r="849" spans="2:9" s="103" customFormat="1" ht="15">
      <c r="B849" s="297"/>
      <c r="C849" s="297"/>
      <c r="D849" s="210"/>
      <c r="E849" s="205"/>
      <c r="F849" s="96"/>
      <c r="G849" s="96"/>
      <c r="H849" s="96"/>
      <c r="I849" s="96"/>
    </row>
  </sheetData>
  <sheetProtection/>
  <mergeCells count="130">
    <mergeCell ref="O108:O111"/>
    <mergeCell ref="A1:E2"/>
    <mergeCell ref="A14:B16"/>
    <mergeCell ref="D14:E16"/>
    <mergeCell ref="A43:C45"/>
    <mergeCell ref="G61:H70"/>
    <mergeCell ref="A82:C85"/>
    <mergeCell ref="A100:E100"/>
    <mergeCell ref="B101:D101"/>
    <mergeCell ref="A105:D105"/>
    <mergeCell ref="B142:D142"/>
    <mergeCell ref="A143:D143"/>
    <mergeCell ref="J143:K143"/>
    <mergeCell ref="C14:C16"/>
    <mergeCell ref="F1:F26"/>
    <mergeCell ref="G53:G55"/>
    <mergeCell ref="H53:H55"/>
    <mergeCell ref="I1:I26"/>
    <mergeCell ref="A113:C118"/>
    <mergeCell ref="A135:D135"/>
    <mergeCell ref="B136:D136"/>
    <mergeCell ref="B137:D137"/>
    <mergeCell ref="B138:D138"/>
    <mergeCell ref="B139:D139"/>
    <mergeCell ref="A141:C141"/>
    <mergeCell ref="C121:D121"/>
    <mergeCell ref="C122:D122"/>
    <mergeCell ref="C123:D123"/>
    <mergeCell ref="A132:D132"/>
    <mergeCell ref="A133:D133"/>
    <mergeCell ref="A134:E134"/>
    <mergeCell ref="C109:D109"/>
    <mergeCell ref="C110:D110"/>
    <mergeCell ref="C111:D111"/>
    <mergeCell ref="A112:D112"/>
    <mergeCell ref="A119:D119"/>
    <mergeCell ref="B120:C120"/>
    <mergeCell ref="A106:D106"/>
    <mergeCell ref="B107:C107"/>
    <mergeCell ref="C108:D108"/>
    <mergeCell ref="B93:C93"/>
    <mergeCell ref="B94:C94"/>
    <mergeCell ref="A95:C95"/>
    <mergeCell ref="A96:E96"/>
    <mergeCell ref="B98:C98"/>
    <mergeCell ref="A99:C99"/>
    <mergeCell ref="A86:D86"/>
    <mergeCell ref="A87:E87"/>
    <mergeCell ref="B89:C89"/>
    <mergeCell ref="B90:C90"/>
    <mergeCell ref="B91:C91"/>
    <mergeCell ref="B92:C92"/>
    <mergeCell ref="B76:C76"/>
    <mergeCell ref="B77:C77"/>
    <mergeCell ref="B78:C78"/>
    <mergeCell ref="B79:C79"/>
    <mergeCell ref="B80:C80"/>
    <mergeCell ref="A81:D81"/>
    <mergeCell ref="A66:D66"/>
    <mergeCell ref="A67:E67"/>
    <mergeCell ref="B68:D68"/>
    <mergeCell ref="A73:E73"/>
    <mergeCell ref="B74:D74"/>
    <mergeCell ref="B75:C75"/>
    <mergeCell ref="B60:C60"/>
    <mergeCell ref="B61:C61"/>
    <mergeCell ref="B62:C62"/>
    <mergeCell ref="B63:C63"/>
    <mergeCell ref="B64:C64"/>
    <mergeCell ref="B65:C65"/>
    <mergeCell ref="B54:C54"/>
    <mergeCell ref="B55:C55"/>
    <mergeCell ref="A56:C56"/>
    <mergeCell ref="B57:E57"/>
    <mergeCell ref="B58:C58"/>
    <mergeCell ref="B59:C59"/>
    <mergeCell ref="B50:C50"/>
    <mergeCell ref="G50:H50"/>
    <mergeCell ref="B51:C51"/>
    <mergeCell ref="G51:H51"/>
    <mergeCell ref="B52:C52"/>
    <mergeCell ref="B53:C53"/>
    <mergeCell ref="A41:C41"/>
    <mergeCell ref="A42:D42"/>
    <mergeCell ref="B46:D46"/>
    <mergeCell ref="B47:C47"/>
    <mergeCell ref="B48:C48"/>
    <mergeCell ref="B49:C49"/>
    <mergeCell ref="C33:D33"/>
    <mergeCell ref="A34:D34"/>
    <mergeCell ref="A35:D35"/>
    <mergeCell ref="A36:D36"/>
    <mergeCell ref="B37:E37"/>
    <mergeCell ref="B38:C38"/>
    <mergeCell ref="C27:D27"/>
    <mergeCell ref="C28:D28"/>
    <mergeCell ref="C29:D29"/>
    <mergeCell ref="C30:D30"/>
    <mergeCell ref="C31:D31"/>
    <mergeCell ref="C32:D32"/>
    <mergeCell ref="B23:C23"/>
    <mergeCell ref="D23:E23"/>
    <mergeCell ref="B24:C24"/>
    <mergeCell ref="D24:E24"/>
    <mergeCell ref="A25:D25"/>
    <mergeCell ref="B26:C26"/>
    <mergeCell ref="B20:C20"/>
    <mergeCell ref="D20:E20"/>
    <mergeCell ref="B21:C21"/>
    <mergeCell ref="D21:E21"/>
    <mergeCell ref="B22:C22"/>
    <mergeCell ref="D22:E22"/>
    <mergeCell ref="A13:B13"/>
    <mergeCell ref="D13:E13"/>
    <mergeCell ref="G15:H15"/>
    <mergeCell ref="A17:E17"/>
    <mergeCell ref="A18:E18"/>
    <mergeCell ref="A19:D19"/>
    <mergeCell ref="A7:E7"/>
    <mergeCell ref="C8:E8"/>
    <mergeCell ref="C9:E9"/>
    <mergeCell ref="C10:E10"/>
    <mergeCell ref="C11:E11"/>
    <mergeCell ref="A12:E12"/>
    <mergeCell ref="A3:C3"/>
    <mergeCell ref="A4:C4"/>
    <mergeCell ref="D4:E4"/>
    <mergeCell ref="A5:C5"/>
    <mergeCell ref="D5:E5"/>
    <mergeCell ref="B6:E6"/>
  </mergeCells>
  <hyperlinks>
    <hyperlink ref="B78" location="Plan2!A1" display="Aviso Prévio Trabalhado"/>
    <hyperlink ref="B53" r:id="rId1" display="SEBRAE"/>
    <hyperlink ref="I78" location="Plan2!A1" display="M APÓS PRORROGAÇÃO = 0.194%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9"/>
  <sheetViews>
    <sheetView tabSelected="1" zoomScale="130" zoomScaleNormal="130" zoomScaleSheetLayoutView="100" zoomScalePageLayoutView="0" workbookViewId="0" topLeftCell="A1">
      <selection activeCell="A80" sqref="A80"/>
    </sheetView>
  </sheetViews>
  <sheetFormatPr defaultColWidth="9.140625" defaultRowHeight="15"/>
  <cols>
    <col min="1" max="1" width="4.7109375" style="98" customWidth="1"/>
    <col min="2" max="2" width="33.421875" style="99" customWidth="1"/>
    <col min="3" max="3" width="31.421875" style="99" customWidth="1"/>
    <col min="4" max="4" width="23.140625" style="100" customWidth="1"/>
    <col min="5" max="5" width="31.28125" style="101" customWidth="1"/>
    <col min="6" max="6" width="31.28125" style="102" hidden="1" customWidth="1"/>
    <col min="7" max="7" width="49.28125" style="102" hidden="1" customWidth="1"/>
    <col min="8" max="8" width="41.140625" style="102" hidden="1" customWidth="1"/>
    <col min="9" max="9" width="31.28125" style="96" hidden="1" customWidth="1"/>
    <col min="10" max="11" width="31.28125" style="103" hidden="1" customWidth="1"/>
    <col min="12" max="12" width="29.140625" style="103" hidden="1" customWidth="1"/>
    <col min="13" max="14" width="31.28125" style="103" hidden="1" customWidth="1"/>
    <col min="15" max="16" width="31.28125" style="103" customWidth="1"/>
    <col min="17" max="17" width="9.140625" style="103" customWidth="1"/>
    <col min="18" max="18" width="15.8515625" style="103" customWidth="1"/>
    <col min="19" max="16384" width="9.140625" style="103" customWidth="1"/>
  </cols>
  <sheetData>
    <row r="1" spans="1:9" ht="15" customHeight="1">
      <c r="A1" s="460" t="s">
        <v>0</v>
      </c>
      <c r="B1" s="461"/>
      <c r="C1" s="461"/>
      <c r="D1" s="461"/>
      <c r="E1" s="462"/>
      <c r="F1" s="450" t="s">
        <v>1</v>
      </c>
      <c r="G1" s="104"/>
      <c r="H1" s="104"/>
      <c r="I1" s="457" t="s">
        <v>2</v>
      </c>
    </row>
    <row r="2" spans="1:9" ht="21.75" customHeight="1">
      <c r="A2" s="463"/>
      <c r="B2" s="464"/>
      <c r="C2" s="464"/>
      <c r="D2" s="464"/>
      <c r="E2" s="465"/>
      <c r="F2" s="450"/>
      <c r="G2" s="104"/>
      <c r="H2" s="104"/>
      <c r="I2" s="457"/>
    </row>
    <row r="3" spans="1:9" ht="15">
      <c r="A3" s="323"/>
      <c r="B3" s="324"/>
      <c r="C3" s="325"/>
      <c r="D3" s="105" t="s">
        <v>3</v>
      </c>
      <c r="E3" s="106" t="s">
        <v>4</v>
      </c>
      <c r="F3" s="450"/>
      <c r="G3" s="104"/>
      <c r="H3" s="104"/>
      <c r="I3" s="457"/>
    </row>
    <row r="4" spans="1:9" ht="15" customHeight="1">
      <c r="A4" s="326" t="s">
        <v>5</v>
      </c>
      <c r="B4" s="327"/>
      <c r="C4" s="328"/>
      <c r="D4" s="329" t="s">
        <v>193</v>
      </c>
      <c r="E4" s="330"/>
      <c r="F4" s="450"/>
      <c r="G4" s="104"/>
      <c r="H4" s="104"/>
      <c r="I4" s="457"/>
    </row>
    <row r="5" spans="1:9" ht="15" customHeight="1">
      <c r="A5" s="326" t="s">
        <v>6</v>
      </c>
      <c r="B5" s="327"/>
      <c r="C5" s="328"/>
      <c r="D5" s="331" t="s">
        <v>194</v>
      </c>
      <c r="E5" s="332"/>
      <c r="F5" s="450"/>
      <c r="G5" s="104"/>
      <c r="H5" s="104"/>
      <c r="I5" s="457"/>
    </row>
    <row r="6" spans="1:9" ht="15">
      <c r="A6" s="107"/>
      <c r="B6" s="327" t="s">
        <v>195</v>
      </c>
      <c r="C6" s="327"/>
      <c r="D6" s="327"/>
      <c r="E6" s="328"/>
      <c r="F6" s="450"/>
      <c r="G6" s="95"/>
      <c r="H6" s="95"/>
      <c r="I6" s="457"/>
    </row>
    <row r="7" spans="1:9" s="95" customFormat="1" ht="15">
      <c r="A7" s="333" t="s">
        <v>7</v>
      </c>
      <c r="B7" s="334"/>
      <c r="C7" s="334"/>
      <c r="D7" s="334"/>
      <c r="E7" s="335"/>
      <c r="F7" s="450"/>
      <c r="G7" s="104"/>
      <c r="H7" s="104"/>
      <c r="I7" s="457"/>
    </row>
    <row r="8" spans="1:9" ht="31.5" customHeight="1">
      <c r="A8" s="108" t="s">
        <v>8</v>
      </c>
      <c r="B8" s="109" t="s">
        <v>9</v>
      </c>
      <c r="C8" s="336">
        <v>43709</v>
      </c>
      <c r="D8" s="337"/>
      <c r="E8" s="338"/>
      <c r="F8" s="450"/>
      <c r="G8" s="110" t="s">
        <v>10</v>
      </c>
      <c r="H8" s="111"/>
      <c r="I8" s="457"/>
    </row>
    <row r="9" spans="1:9" ht="23.25">
      <c r="A9" s="108" t="s">
        <v>11</v>
      </c>
      <c r="B9" s="109" t="s">
        <v>12</v>
      </c>
      <c r="C9" s="329" t="s">
        <v>196</v>
      </c>
      <c r="D9" s="339"/>
      <c r="E9" s="330"/>
      <c r="F9" s="450"/>
      <c r="G9" s="112" t="s">
        <v>13</v>
      </c>
      <c r="H9" s="113"/>
      <c r="I9" s="457"/>
    </row>
    <row r="10" spans="1:11" ht="30">
      <c r="A10" s="108" t="s">
        <v>14</v>
      </c>
      <c r="B10" s="109" t="s">
        <v>15</v>
      </c>
      <c r="C10" s="329" t="s">
        <v>16</v>
      </c>
      <c r="D10" s="339"/>
      <c r="E10" s="330"/>
      <c r="F10" s="450"/>
      <c r="G10" s="114" t="s">
        <v>17</v>
      </c>
      <c r="H10" s="115">
        <f>F143</f>
        <v>0</v>
      </c>
      <c r="I10" s="457"/>
      <c r="K10" s="201"/>
    </row>
    <row r="11" spans="1:9" ht="30">
      <c r="A11" s="108" t="s">
        <v>18</v>
      </c>
      <c r="B11" s="109" t="s">
        <v>19</v>
      </c>
      <c r="C11" s="329" t="s">
        <v>197</v>
      </c>
      <c r="D11" s="339"/>
      <c r="E11" s="330"/>
      <c r="F11" s="450"/>
      <c r="G11" s="96"/>
      <c r="H11" s="96"/>
      <c r="I11" s="457"/>
    </row>
    <row r="12" spans="1:9" s="95" customFormat="1" ht="23.25">
      <c r="A12" s="333" t="s">
        <v>20</v>
      </c>
      <c r="B12" s="334"/>
      <c r="C12" s="334"/>
      <c r="D12" s="334"/>
      <c r="E12" s="335"/>
      <c r="F12" s="450"/>
      <c r="G12" s="110" t="s">
        <v>21</v>
      </c>
      <c r="H12" s="111"/>
      <c r="I12" s="457"/>
    </row>
    <row r="13" spans="1:9" ht="33.75" customHeight="1">
      <c r="A13" s="340" t="s">
        <v>22</v>
      </c>
      <c r="B13" s="341"/>
      <c r="C13" s="116" t="s">
        <v>23</v>
      </c>
      <c r="D13" s="342" t="s">
        <v>24</v>
      </c>
      <c r="E13" s="343"/>
      <c r="F13" s="450"/>
      <c r="G13" s="117" t="s">
        <v>25</v>
      </c>
      <c r="H13" s="118"/>
      <c r="I13" s="457"/>
    </row>
    <row r="14" spans="1:9" ht="24.75" customHeight="1">
      <c r="A14" s="466" t="s">
        <v>198</v>
      </c>
      <c r="B14" s="467"/>
      <c r="C14" s="447" t="s">
        <v>199</v>
      </c>
      <c r="D14" s="472" t="s">
        <v>216</v>
      </c>
      <c r="E14" s="473"/>
      <c r="F14" s="450"/>
      <c r="G14" s="119" t="s">
        <v>26</v>
      </c>
      <c r="H14" s="120">
        <v>0.11</v>
      </c>
      <c r="I14" s="457"/>
    </row>
    <row r="15" spans="1:9" ht="9.75" customHeight="1">
      <c r="A15" s="468"/>
      <c r="B15" s="469"/>
      <c r="C15" s="448"/>
      <c r="D15" s="474"/>
      <c r="E15" s="475"/>
      <c r="F15" s="450"/>
      <c r="G15" s="344" t="s">
        <v>27</v>
      </c>
      <c r="H15" s="345"/>
      <c r="I15" s="457"/>
    </row>
    <row r="16" spans="1:17" ht="10.5" customHeight="1">
      <c r="A16" s="470"/>
      <c r="B16" s="471"/>
      <c r="C16" s="449"/>
      <c r="D16" s="476"/>
      <c r="E16" s="477"/>
      <c r="F16" s="450"/>
      <c r="G16" s="121" t="s">
        <v>28</v>
      </c>
      <c r="H16" s="122">
        <f>E59</f>
        <v>0</v>
      </c>
      <c r="I16" s="457"/>
      <c r="Q16" s="219"/>
    </row>
    <row r="17" spans="1:16" s="95" customFormat="1" ht="18.75">
      <c r="A17" s="346" t="s">
        <v>29</v>
      </c>
      <c r="B17" s="347"/>
      <c r="C17" s="347"/>
      <c r="D17" s="347"/>
      <c r="E17" s="348"/>
      <c r="F17" s="450"/>
      <c r="G17" s="123" t="s">
        <v>30</v>
      </c>
      <c r="H17" s="122">
        <f>E60</f>
        <v>0</v>
      </c>
      <c r="I17" s="457"/>
      <c r="P17" s="103"/>
    </row>
    <row r="18" spans="1:9" s="95" customFormat="1" ht="18.75">
      <c r="A18" s="349" t="s">
        <v>31</v>
      </c>
      <c r="B18" s="350"/>
      <c r="C18" s="350"/>
      <c r="D18" s="350"/>
      <c r="E18" s="351"/>
      <c r="F18" s="450"/>
      <c r="G18" s="123" t="s">
        <v>32</v>
      </c>
      <c r="H18" s="122">
        <f>E109+E110+E111</f>
        <v>0</v>
      </c>
      <c r="I18" s="457"/>
    </row>
    <row r="19" spans="1:17" ht="27.75" customHeight="1">
      <c r="A19" s="352" t="s">
        <v>33</v>
      </c>
      <c r="B19" s="353"/>
      <c r="C19" s="353"/>
      <c r="D19" s="354"/>
      <c r="E19" s="124" t="s">
        <v>34</v>
      </c>
      <c r="F19" s="450"/>
      <c r="G19" s="125" t="s">
        <v>35</v>
      </c>
      <c r="H19" s="126">
        <f>SUM(H16:H18)</f>
        <v>0</v>
      </c>
      <c r="I19" s="457"/>
      <c r="J19" s="95"/>
      <c r="Q19" s="220"/>
    </row>
    <row r="20" spans="1:10" ht="31.5" customHeight="1">
      <c r="A20" s="108">
        <v>1</v>
      </c>
      <c r="B20" s="355" t="s">
        <v>201</v>
      </c>
      <c r="C20" s="355"/>
      <c r="D20" s="356" t="s">
        <v>217</v>
      </c>
      <c r="E20" s="356"/>
      <c r="F20" s="450"/>
      <c r="G20" s="123" t="s">
        <v>36</v>
      </c>
      <c r="H20" s="127">
        <f>E143</f>
        <v>0</v>
      </c>
      <c r="I20" s="457"/>
      <c r="J20" s="202"/>
    </row>
    <row r="21" spans="1:10" ht="31.5" customHeight="1">
      <c r="A21" s="108">
        <v>2</v>
      </c>
      <c r="B21" s="355" t="s">
        <v>37</v>
      </c>
      <c r="C21" s="355"/>
      <c r="D21" s="356" t="s">
        <v>214</v>
      </c>
      <c r="E21" s="356"/>
      <c r="F21" s="450"/>
      <c r="G21" s="128" t="s">
        <v>38</v>
      </c>
      <c r="H21" s="129">
        <f>H20-H19</f>
        <v>0</v>
      </c>
      <c r="I21" s="457"/>
      <c r="J21" s="202"/>
    </row>
    <row r="22" spans="1:10" ht="31.5" customHeight="1">
      <c r="A22" s="108">
        <v>3</v>
      </c>
      <c r="B22" s="355" t="s">
        <v>203</v>
      </c>
      <c r="C22" s="355"/>
      <c r="D22" s="357">
        <v>0</v>
      </c>
      <c r="E22" s="357"/>
      <c r="F22" s="450"/>
      <c r="G22" s="130" t="s">
        <v>39</v>
      </c>
      <c r="H22" s="131">
        <f>H21*11%</f>
        <v>0</v>
      </c>
      <c r="I22" s="457"/>
      <c r="J22" s="203"/>
    </row>
    <row r="23" spans="1:10" ht="31.5" customHeight="1">
      <c r="A23" s="108">
        <v>4</v>
      </c>
      <c r="B23" s="355" t="s">
        <v>40</v>
      </c>
      <c r="C23" s="355"/>
      <c r="D23" s="356" t="s">
        <v>215</v>
      </c>
      <c r="E23" s="356"/>
      <c r="F23" s="450"/>
      <c r="G23" s="119" t="s">
        <v>41</v>
      </c>
      <c r="H23" s="132"/>
      <c r="I23" s="457"/>
      <c r="J23" s="202"/>
    </row>
    <row r="24" spans="1:10" ht="18.75">
      <c r="A24" s="108">
        <v>5</v>
      </c>
      <c r="B24" s="358" t="s">
        <v>42</v>
      </c>
      <c r="C24" s="358"/>
      <c r="D24" s="359" t="s">
        <v>205</v>
      </c>
      <c r="E24" s="359"/>
      <c r="F24" s="450"/>
      <c r="G24" s="133" t="s">
        <v>43</v>
      </c>
      <c r="H24" s="134">
        <v>0.012</v>
      </c>
      <c r="I24" s="457"/>
      <c r="J24" s="202"/>
    </row>
    <row r="25" spans="1:10" s="96" customFormat="1" ht="18.75">
      <c r="A25" s="360" t="s">
        <v>44</v>
      </c>
      <c r="B25" s="361"/>
      <c r="C25" s="361"/>
      <c r="D25" s="362"/>
      <c r="E25" s="135"/>
      <c r="F25" s="450"/>
      <c r="G25" s="123" t="s">
        <v>45</v>
      </c>
      <c r="H25" s="136">
        <v>0.048</v>
      </c>
      <c r="I25" s="457"/>
      <c r="J25" s="202"/>
    </row>
    <row r="26" spans="1:10" s="96" customFormat="1" ht="22.5" customHeight="1">
      <c r="A26" s="137">
        <v>1</v>
      </c>
      <c r="B26" s="363" t="s">
        <v>46</v>
      </c>
      <c r="C26" s="364"/>
      <c r="D26" s="138" t="s">
        <v>47</v>
      </c>
      <c r="E26" s="124" t="s">
        <v>34</v>
      </c>
      <c r="F26" s="450"/>
      <c r="G26" s="123" t="s">
        <v>48</v>
      </c>
      <c r="H26" s="127">
        <f>H20</f>
        <v>0</v>
      </c>
      <c r="I26" s="457"/>
      <c r="J26" s="202"/>
    </row>
    <row r="27" spans="1:10" ht="23.25">
      <c r="A27" s="139" t="s">
        <v>8</v>
      </c>
      <c r="B27" s="140" t="s">
        <v>49</v>
      </c>
      <c r="C27" s="365"/>
      <c r="D27" s="366"/>
      <c r="E27" s="141">
        <f>D22</f>
        <v>0</v>
      </c>
      <c r="G27" s="130" t="s">
        <v>50</v>
      </c>
      <c r="H27" s="131">
        <f>H26*H24</f>
        <v>0</v>
      </c>
      <c r="I27" s="204" t="s">
        <v>51</v>
      </c>
      <c r="J27" s="95"/>
    </row>
    <row r="28" spans="1:12" ht="23.25">
      <c r="A28" s="139" t="s">
        <v>11</v>
      </c>
      <c r="B28" s="142" t="s">
        <v>52</v>
      </c>
      <c r="C28" s="367" t="s">
        <v>53</v>
      </c>
      <c r="D28" s="368"/>
      <c r="E28" s="143">
        <v>0</v>
      </c>
      <c r="G28" s="119" t="s">
        <v>54</v>
      </c>
      <c r="H28" s="120">
        <v>0.01</v>
      </c>
      <c r="I28" s="204" t="s">
        <v>55</v>
      </c>
      <c r="J28" s="205"/>
      <c r="K28" s="205"/>
      <c r="L28" s="205"/>
    </row>
    <row r="29" spans="1:12" ht="31.5" customHeight="1">
      <c r="A29" s="139" t="s">
        <v>14</v>
      </c>
      <c r="B29" s="142" t="s">
        <v>56</v>
      </c>
      <c r="C29" s="367" t="s">
        <v>57</v>
      </c>
      <c r="D29" s="368"/>
      <c r="E29" s="144">
        <v>0</v>
      </c>
      <c r="G29" s="128" t="s">
        <v>36</v>
      </c>
      <c r="H29" s="129">
        <f>H20</f>
        <v>0</v>
      </c>
      <c r="I29" s="204" t="s">
        <v>55</v>
      </c>
      <c r="J29" s="205"/>
      <c r="K29" s="205"/>
      <c r="L29" s="205"/>
    </row>
    <row r="30" spans="1:18" ht="59.25" customHeight="1">
      <c r="A30" s="139" t="s">
        <v>18</v>
      </c>
      <c r="B30" s="142" t="s">
        <v>58</v>
      </c>
      <c r="C30" s="367" t="s">
        <v>59</v>
      </c>
      <c r="D30" s="368"/>
      <c r="E30" s="143">
        <v>0</v>
      </c>
      <c r="F30" s="145"/>
      <c r="G30" s="130" t="s">
        <v>39</v>
      </c>
      <c r="H30" s="131">
        <f>H29*H28</f>
        <v>0</v>
      </c>
      <c r="I30" s="204" t="s">
        <v>55</v>
      </c>
      <c r="J30" s="205"/>
      <c r="K30" s="205"/>
      <c r="L30" s="205"/>
      <c r="R30" s="205"/>
    </row>
    <row r="31" spans="1:16" ht="23.25">
      <c r="A31" s="139" t="s">
        <v>60</v>
      </c>
      <c r="B31" s="142" t="s">
        <v>61</v>
      </c>
      <c r="C31" s="369" t="s">
        <v>62</v>
      </c>
      <c r="D31" s="368"/>
      <c r="E31" s="143">
        <v>0</v>
      </c>
      <c r="F31" s="145"/>
      <c r="G31" s="119" t="s">
        <v>63</v>
      </c>
      <c r="H31" s="120">
        <v>0.03</v>
      </c>
      <c r="I31" s="204" t="s">
        <v>55</v>
      </c>
      <c r="J31" s="205"/>
      <c r="K31" s="205"/>
      <c r="L31" s="205"/>
      <c r="P31" s="206"/>
    </row>
    <row r="32" spans="1:12" ht="27.75" customHeight="1">
      <c r="A32" s="139" t="s">
        <v>64</v>
      </c>
      <c r="B32" s="146" t="s">
        <v>65</v>
      </c>
      <c r="C32" s="367" t="s">
        <v>66</v>
      </c>
      <c r="D32" s="368"/>
      <c r="E32" s="143">
        <v>0</v>
      </c>
      <c r="F32" s="145"/>
      <c r="G32" s="128" t="s">
        <v>36</v>
      </c>
      <c r="H32" s="129">
        <f>H20</f>
        <v>0</v>
      </c>
      <c r="I32" s="204" t="s">
        <v>55</v>
      </c>
      <c r="K32" s="205"/>
      <c r="L32" s="205"/>
    </row>
    <row r="33" spans="1:12" ht="55.5" customHeight="1">
      <c r="A33" s="139" t="s">
        <v>67</v>
      </c>
      <c r="B33" s="147" t="s">
        <v>68</v>
      </c>
      <c r="C33" s="367" t="s">
        <v>69</v>
      </c>
      <c r="D33" s="368"/>
      <c r="E33" s="143">
        <v>0</v>
      </c>
      <c r="F33" s="148"/>
      <c r="G33" s="130" t="s">
        <v>39</v>
      </c>
      <c r="H33" s="131">
        <f>H32*H31</f>
        <v>0</v>
      </c>
      <c r="I33" s="204" t="s">
        <v>55</v>
      </c>
      <c r="K33" s="205"/>
      <c r="L33" s="205"/>
    </row>
    <row r="34" spans="1:12" ht="23.25">
      <c r="A34" s="370" t="s">
        <v>70</v>
      </c>
      <c r="B34" s="371"/>
      <c r="C34" s="371"/>
      <c r="D34" s="372"/>
      <c r="E34" s="149">
        <f>SUM(E27:E33)</f>
        <v>0</v>
      </c>
      <c r="G34" s="119" t="s">
        <v>71</v>
      </c>
      <c r="H34" s="120">
        <v>0.0065</v>
      </c>
      <c r="I34" s="204"/>
      <c r="K34" s="205"/>
      <c r="L34" s="205"/>
    </row>
    <row r="35" spans="1:12" s="97" customFormat="1" ht="25.5" customHeight="1">
      <c r="A35" s="373" t="s">
        <v>72</v>
      </c>
      <c r="B35" s="374"/>
      <c r="C35" s="374"/>
      <c r="D35" s="375"/>
      <c r="E35" s="149">
        <f>SUM(E34:E34)</f>
        <v>0</v>
      </c>
      <c r="F35" s="150">
        <f>SUM(E27:E33)-(E27*6%)</f>
        <v>0</v>
      </c>
      <c r="G35" s="128" t="s">
        <v>36</v>
      </c>
      <c r="H35" s="129">
        <f>H20</f>
        <v>0</v>
      </c>
      <c r="I35" s="207"/>
      <c r="K35" s="205"/>
      <c r="L35" s="205"/>
    </row>
    <row r="36" spans="1:12" s="96" customFormat="1" ht="23.25">
      <c r="A36" s="360" t="s">
        <v>73</v>
      </c>
      <c r="B36" s="361"/>
      <c r="C36" s="361"/>
      <c r="D36" s="362"/>
      <c r="E36" s="135"/>
      <c r="F36" s="151"/>
      <c r="G36" s="130" t="s">
        <v>39</v>
      </c>
      <c r="H36" s="131">
        <f>H35*H34</f>
        <v>0</v>
      </c>
      <c r="I36" s="204"/>
      <c r="K36" s="205"/>
      <c r="L36" s="205"/>
    </row>
    <row r="37" spans="1:12" s="96" customFormat="1" ht="23.25">
      <c r="A37" s="152"/>
      <c r="B37" s="376" t="s">
        <v>74</v>
      </c>
      <c r="C37" s="376"/>
      <c r="D37" s="376"/>
      <c r="E37" s="377"/>
      <c r="F37" s="153"/>
      <c r="G37" s="119" t="s">
        <v>75</v>
      </c>
      <c r="H37" s="120">
        <f>D130</f>
        <v>0</v>
      </c>
      <c r="I37" s="204"/>
      <c r="J37" s="208"/>
      <c r="K37" s="205"/>
      <c r="L37" s="205"/>
    </row>
    <row r="38" spans="1:17" s="96" customFormat="1" ht="21">
      <c r="A38" s="154" t="s">
        <v>76</v>
      </c>
      <c r="B38" s="363" t="s">
        <v>77</v>
      </c>
      <c r="C38" s="364"/>
      <c r="D38" s="155" t="s">
        <v>47</v>
      </c>
      <c r="E38" s="124" t="s">
        <v>34</v>
      </c>
      <c r="F38" s="156"/>
      <c r="G38" s="128" t="s">
        <v>36</v>
      </c>
      <c r="H38" s="129">
        <f>H20</f>
        <v>0</v>
      </c>
      <c r="I38" s="204"/>
      <c r="K38" s="205"/>
      <c r="L38" s="205"/>
      <c r="Q38" s="221"/>
    </row>
    <row r="39" spans="1:12" s="96" customFormat="1" ht="23.25">
      <c r="A39" s="157" t="s">
        <v>8</v>
      </c>
      <c r="B39" s="158" t="s">
        <v>78</v>
      </c>
      <c r="C39" s="159"/>
      <c r="D39" s="160">
        <f>1/12</f>
        <v>0.08333333333333333</v>
      </c>
      <c r="E39" s="149">
        <f>TRUNC($E$35*D39,2)</f>
        <v>0</v>
      </c>
      <c r="F39" s="150">
        <f>E39+(E39*$D$56)</f>
        <v>0</v>
      </c>
      <c r="G39" s="130" t="s">
        <v>39</v>
      </c>
      <c r="H39" s="131">
        <f>H38*H37</f>
        <v>0</v>
      </c>
      <c r="I39" s="209" t="s">
        <v>55</v>
      </c>
      <c r="K39" s="205"/>
      <c r="L39" s="205"/>
    </row>
    <row r="40" spans="1:12" s="96" customFormat="1" ht="23.25">
      <c r="A40" s="157" t="s">
        <v>11</v>
      </c>
      <c r="B40" s="158" t="s">
        <v>79</v>
      </c>
      <c r="C40" s="159"/>
      <c r="D40" s="160">
        <f>(((1+1/3)/12))</f>
        <v>0.1111111111111111</v>
      </c>
      <c r="E40" s="149">
        <f>TRUNC($E$35*D40,2)</f>
        <v>0</v>
      </c>
      <c r="F40" s="150">
        <f>E40+(E40*$D$56)</f>
        <v>0</v>
      </c>
      <c r="G40" s="161" t="s">
        <v>80</v>
      </c>
      <c r="H40" s="162">
        <f>H22+H27+H30+H33+H36+H39</f>
        <v>0</v>
      </c>
      <c r="I40" s="204" t="s">
        <v>55</v>
      </c>
      <c r="J40" s="210"/>
      <c r="K40" s="205"/>
      <c r="L40" s="205"/>
    </row>
    <row r="41" spans="1:12" s="96" customFormat="1" ht="21">
      <c r="A41" s="378" t="s">
        <v>70</v>
      </c>
      <c r="B41" s="379"/>
      <c r="C41" s="380"/>
      <c r="D41" s="163">
        <f>SUM(D39:D40)</f>
        <v>0.19444444444444442</v>
      </c>
      <c r="E41" s="149">
        <f>SUM(E39:E40)</f>
        <v>0</v>
      </c>
      <c r="F41" s="151"/>
      <c r="G41" s="97"/>
      <c r="H41" s="97"/>
      <c r="I41" s="204"/>
      <c r="K41" s="205"/>
      <c r="L41" s="205"/>
    </row>
    <row r="42" spans="1:12" s="97" customFormat="1" ht="25.5" customHeight="1">
      <c r="A42" s="381" t="s">
        <v>81</v>
      </c>
      <c r="B42" s="382"/>
      <c r="C42" s="382"/>
      <c r="D42" s="383"/>
      <c r="E42" s="164">
        <f>SUM(E41:E41)</f>
        <v>0</v>
      </c>
      <c r="F42" s="165"/>
      <c r="G42" s="166" t="s">
        <v>82</v>
      </c>
      <c r="H42" s="167"/>
      <c r="I42" s="207"/>
      <c r="K42" s="205"/>
      <c r="L42" s="205"/>
    </row>
    <row r="43" spans="1:12" s="97" customFormat="1" ht="25.5" customHeight="1">
      <c r="A43" s="478" t="s">
        <v>83</v>
      </c>
      <c r="B43" s="478"/>
      <c r="C43" s="479"/>
      <c r="D43" s="168" t="s">
        <v>84</v>
      </c>
      <c r="E43" s="169">
        <f>E35</f>
        <v>0</v>
      </c>
      <c r="F43" s="165"/>
      <c r="G43" s="170" t="s">
        <v>85</v>
      </c>
      <c r="H43" s="171"/>
      <c r="I43" s="207"/>
      <c r="K43" s="205"/>
      <c r="L43" s="205"/>
    </row>
    <row r="44" spans="1:9" s="96" customFormat="1" ht="22.5" customHeight="1">
      <c r="A44" s="480"/>
      <c r="B44" s="480"/>
      <c r="C44" s="481"/>
      <c r="D44" s="168" t="s">
        <v>86</v>
      </c>
      <c r="E44" s="172">
        <f>E42</f>
        <v>0</v>
      </c>
      <c r="F44" s="151"/>
      <c r="G44" s="173">
        <f>H10+H40</f>
        <v>0</v>
      </c>
      <c r="H44" s="174"/>
      <c r="I44" s="204"/>
    </row>
    <row r="45" spans="1:9" s="96" customFormat="1" ht="22.5" customHeight="1">
      <c r="A45" s="480"/>
      <c r="B45" s="480"/>
      <c r="C45" s="481"/>
      <c r="D45" s="175" t="s">
        <v>70</v>
      </c>
      <c r="E45" s="172">
        <f>SUM(E43:E44)</f>
        <v>0</v>
      </c>
      <c r="F45" s="151"/>
      <c r="H45" s="176"/>
      <c r="I45" s="204"/>
    </row>
    <row r="46" spans="1:16" s="96" customFormat="1" ht="30.75" customHeight="1">
      <c r="A46" s="177"/>
      <c r="B46" s="384" t="s">
        <v>87</v>
      </c>
      <c r="C46" s="384"/>
      <c r="D46" s="385"/>
      <c r="E46" s="178"/>
      <c r="F46" s="151"/>
      <c r="H46" s="176"/>
      <c r="I46" s="204"/>
      <c r="L46" s="198"/>
      <c r="N46" s="211"/>
      <c r="P46" s="212"/>
    </row>
    <row r="47" spans="1:16" s="96" customFormat="1" ht="23.25">
      <c r="A47" s="137" t="s">
        <v>88</v>
      </c>
      <c r="B47" s="363" t="s">
        <v>89</v>
      </c>
      <c r="C47" s="364"/>
      <c r="D47" s="155" t="s">
        <v>90</v>
      </c>
      <c r="E47" s="124" t="s">
        <v>34</v>
      </c>
      <c r="F47" s="151"/>
      <c r="H47" s="176"/>
      <c r="I47" s="204"/>
      <c r="L47" s="198"/>
      <c r="N47" s="211"/>
      <c r="P47" s="212"/>
    </row>
    <row r="48" spans="1:16" s="96" customFormat="1" ht="23.25">
      <c r="A48" s="179" t="s">
        <v>8</v>
      </c>
      <c r="B48" s="386" t="s">
        <v>26</v>
      </c>
      <c r="C48" s="387"/>
      <c r="D48" s="180">
        <v>0.2</v>
      </c>
      <c r="E48" s="149">
        <f>TRUNC($E$45*D48,2)</f>
        <v>0</v>
      </c>
      <c r="F48" s="181" t="s">
        <v>91</v>
      </c>
      <c r="H48" s="176"/>
      <c r="I48" s="209" t="s">
        <v>55</v>
      </c>
      <c r="L48" s="198"/>
      <c r="N48" s="211"/>
      <c r="P48" s="212"/>
    </row>
    <row r="49" spans="1:16" s="96" customFormat="1" ht="23.25">
      <c r="A49" s="179" t="s">
        <v>11</v>
      </c>
      <c r="B49" s="386" t="s">
        <v>92</v>
      </c>
      <c r="C49" s="387"/>
      <c r="D49" s="180">
        <v>0.025</v>
      </c>
      <c r="E49" s="149">
        <f>TRUNC($E$45*D49,2)</f>
        <v>0</v>
      </c>
      <c r="F49" s="150">
        <f>$E$35*D49</f>
        <v>0</v>
      </c>
      <c r="H49" s="176"/>
      <c r="I49" s="209" t="s">
        <v>55</v>
      </c>
      <c r="L49" s="213"/>
      <c r="N49" s="214"/>
      <c r="O49" s="215"/>
      <c r="P49" s="208"/>
    </row>
    <row r="50" spans="1:12" s="96" customFormat="1" ht="23.25">
      <c r="A50" s="179" t="s">
        <v>14</v>
      </c>
      <c r="B50" s="388" t="s">
        <v>207</v>
      </c>
      <c r="C50" s="387"/>
      <c r="D50" s="182">
        <v>0</v>
      </c>
      <c r="E50" s="149">
        <f aca="true" t="shared" si="0" ref="E50:E55">TRUNC($E$45*D50,2)</f>
        <v>0</v>
      </c>
      <c r="F50" s="181" t="s">
        <v>91</v>
      </c>
      <c r="G50" s="389" t="s">
        <v>93</v>
      </c>
      <c r="H50" s="390"/>
      <c r="I50" s="209" t="s">
        <v>55</v>
      </c>
      <c r="L50" s="198"/>
    </row>
    <row r="51" spans="1:16" s="96" customFormat="1" ht="23.25">
      <c r="A51" s="179" t="s">
        <v>18</v>
      </c>
      <c r="B51" s="386" t="s">
        <v>94</v>
      </c>
      <c r="C51" s="387"/>
      <c r="D51" s="180">
        <v>0.015</v>
      </c>
      <c r="E51" s="149">
        <f t="shared" si="0"/>
        <v>0</v>
      </c>
      <c r="F51" s="150">
        <f>$E$35*D51</f>
        <v>0</v>
      </c>
      <c r="G51" s="391" t="s">
        <v>95</v>
      </c>
      <c r="H51" s="392"/>
      <c r="I51" s="209" t="s">
        <v>55</v>
      </c>
      <c r="L51" s="198"/>
      <c r="N51" s="211"/>
      <c r="P51" s="212"/>
    </row>
    <row r="52" spans="1:16" s="96" customFormat="1" ht="21">
      <c r="A52" s="179" t="s">
        <v>60</v>
      </c>
      <c r="B52" s="386" t="s">
        <v>96</v>
      </c>
      <c r="C52" s="387"/>
      <c r="D52" s="180">
        <v>0.01</v>
      </c>
      <c r="E52" s="149">
        <f t="shared" si="0"/>
        <v>0</v>
      </c>
      <c r="F52" s="150">
        <f>$E$35*D52</f>
        <v>0</v>
      </c>
      <c r="G52" s="183" t="s">
        <v>97</v>
      </c>
      <c r="H52" s="184">
        <v>1</v>
      </c>
      <c r="I52" s="209" t="s">
        <v>55</v>
      </c>
      <c r="L52" s="198"/>
      <c r="N52" s="216"/>
      <c r="P52" s="217"/>
    </row>
    <row r="53" spans="1:12" s="96" customFormat="1" ht="21">
      <c r="A53" s="179" t="s">
        <v>64</v>
      </c>
      <c r="B53" s="386" t="s">
        <v>98</v>
      </c>
      <c r="C53" s="387"/>
      <c r="D53" s="180">
        <v>0.006</v>
      </c>
      <c r="E53" s="149">
        <f t="shared" si="0"/>
        <v>0</v>
      </c>
      <c r="F53" s="150">
        <f>$E$35*D53</f>
        <v>0</v>
      </c>
      <c r="G53" s="451" t="s">
        <v>99</v>
      </c>
      <c r="H53" s="454">
        <f>G44</f>
        <v>0</v>
      </c>
      <c r="I53" s="209" t="s">
        <v>55</v>
      </c>
      <c r="L53" s="198"/>
    </row>
    <row r="54" spans="1:12" s="96" customFormat="1" ht="21">
      <c r="A54" s="179" t="s">
        <v>67</v>
      </c>
      <c r="B54" s="386" t="s">
        <v>100</v>
      </c>
      <c r="C54" s="387"/>
      <c r="D54" s="180">
        <v>0.002</v>
      </c>
      <c r="E54" s="149">
        <f t="shared" si="0"/>
        <v>0</v>
      </c>
      <c r="F54" s="150">
        <f>$E$35*D54</f>
        <v>0</v>
      </c>
      <c r="G54" s="452"/>
      <c r="H54" s="455"/>
      <c r="I54" s="209" t="s">
        <v>55</v>
      </c>
      <c r="L54" s="198"/>
    </row>
    <row r="55" spans="1:12" s="96" customFormat="1" ht="21">
      <c r="A55" s="179" t="s">
        <v>101</v>
      </c>
      <c r="B55" s="386" t="s">
        <v>102</v>
      </c>
      <c r="C55" s="387"/>
      <c r="D55" s="180">
        <v>0.08</v>
      </c>
      <c r="E55" s="149">
        <f t="shared" si="0"/>
        <v>0</v>
      </c>
      <c r="F55" s="150">
        <f>$E$35*D55</f>
        <v>0</v>
      </c>
      <c r="G55" s="453"/>
      <c r="H55" s="456"/>
      <c r="I55" s="209" t="s">
        <v>55</v>
      </c>
      <c r="L55" s="198"/>
    </row>
    <row r="56" spans="1:9" s="96" customFormat="1" ht="21" customHeight="1">
      <c r="A56" s="393" t="s">
        <v>70</v>
      </c>
      <c r="B56" s="394"/>
      <c r="C56" s="395"/>
      <c r="D56" s="186">
        <f>SUM(D48:D55)</f>
        <v>0.338</v>
      </c>
      <c r="E56" s="187">
        <f>SUM(E48:E55)</f>
        <v>0</v>
      </c>
      <c r="F56" s="151"/>
      <c r="G56" s="188" t="s">
        <v>103</v>
      </c>
      <c r="H56" s="189">
        <f>E143</f>
        <v>0</v>
      </c>
      <c r="I56" s="204"/>
    </row>
    <row r="57" spans="1:12" s="96" customFormat="1" ht="21">
      <c r="A57" s="152"/>
      <c r="B57" s="376" t="s">
        <v>104</v>
      </c>
      <c r="C57" s="376"/>
      <c r="D57" s="376"/>
      <c r="E57" s="377"/>
      <c r="F57" s="151"/>
      <c r="G57" s="190" t="s">
        <v>105</v>
      </c>
      <c r="H57" s="185">
        <f>G44</f>
        <v>0</v>
      </c>
      <c r="I57" s="204"/>
      <c r="K57" s="205"/>
      <c r="L57" s="205"/>
    </row>
    <row r="58" spans="1:12" ht="23.25">
      <c r="A58" s="137" t="s">
        <v>106</v>
      </c>
      <c r="B58" s="363" t="s">
        <v>107</v>
      </c>
      <c r="C58" s="364"/>
      <c r="D58" s="155" t="s">
        <v>47</v>
      </c>
      <c r="E58" s="124" t="s">
        <v>34</v>
      </c>
      <c r="F58" s="151"/>
      <c r="G58" s="191" t="s">
        <v>108</v>
      </c>
      <c r="H58" s="192">
        <f>H56-H57</f>
        <v>0</v>
      </c>
      <c r="I58" s="204"/>
      <c r="L58" s="205"/>
    </row>
    <row r="59" spans="1:15" ht="21">
      <c r="A59" s="179" t="s">
        <v>8</v>
      </c>
      <c r="B59" s="396" t="s">
        <v>109</v>
      </c>
      <c r="C59" s="397"/>
      <c r="D59" s="194"/>
      <c r="E59" s="195">
        <v>0</v>
      </c>
      <c r="F59" s="150">
        <f>+E59</f>
        <v>0</v>
      </c>
      <c r="G59" s="96"/>
      <c r="H59" s="96"/>
      <c r="I59" s="204" t="s">
        <v>110</v>
      </c>
      <c r="J59" s="103">
        <f>$E$59*2</f>
        <v>0</v>
      </c>
      <c r="L59" s="205"/>
      <c r="O59" s="205"/>
    </row>
    <row r="60" spans="1:15" ht="23.25" customHeight="1">
      <c r="A60" s="179" t="s">
        <v>11</v>
      </c>
      <c r="B60" s="396" t="s">
        <v>111</v>
      </c>
      <c r="C60" s="397"/>
      <c r="D60" s="196"/>
      <c r="E60" s="197">
        <v>0</v>
      </c>
      <c r="F60" s="150">
        <f aca="true" t="shared" si="1" ref="F60:F65">+E60</f>
        <v>0</v>
      </c>
      <c r="G60" s="96"/>
      <c r="H60" s="198"/>
      <c r="I60" s="204" t="s">
        <v>51</v>
      </c>
      <c r="J60" s="103">
        <f>E60*2</f>
        <v>0</v>
      </c>
      <c r="L60" s="218"/>
      <c r="O60" s="205"/>
    </row>
    <row r="61" spans="1:15" ht="21">
      <c r="A61" s="179" t="s">
        <v>14</v>
      </c>
      <c r="B61" s="396" t="s">
        <v>208</v>
      </c>
      <c r="C61" s="397"/>
      <c r="D61" s="199"/>
      <c r="E61" s="149">
        <v>0</v>
      </c>
      <c r="F61" s="150">
        <f t="shared" si="1"/>
        <v>0</v>
      </c>
      <c r="G61" s="482" t="s">
        <v>112</v>
      </c>
      <c r="H61" s="483"/>
      <c r="I61" s="204" t="s">
        <v>51</v>
      </c>
      <c r="J61" s="103">
        <f>E61*2</f>
        <v>0</v>
      </c>
      <c r="K61" s="219"/>
      <c r="L61" s="205"/>
      <c r="O61" s="205"/>
    </row>
    <row r="62" spans="1:15" ht="21">
      <c r="A62" s="179" t="s">
        <v>18</v>
      </c>
      <c r="B62" s="396" t="s">
        <v>113</v>
      </c>
      <c r="C62" s="397"/>
      <c r="D62" s="199"/>
      <c r="E62" s="149">
        <v>0</v>
      </c>
      <c r="F62" s="150">
        <f t="shared" si="1"/>
        <v>0</v>
      </c>
      <c r="G62" s="484"/>
      <c r="H62" s="485"/>
      <c r="I62" s="204" t="s">
        <v>51</v>
      </c>
      <c r="J62" s="103">
        <f>E62*2</f>
        <v>0</v>
      </c>
      <c r="O62" s="205"/>
    </row>
    <row r="63" spans="1:15" ht="27" customHeight="1">
      <c r="A63" s="179" t="s">
        <v>60</v>
      </c>
      <c r="B63" s="396" t="s">
        <v>209</v>
      </c>
      <c r="C63" s="397"/>
      <c r="D63" s="200"/>
      <c r="E63" s="149">
        <v>0</v>
      </c>
      <c r="F63" s="150">
        <f t="shared" si="1"/>
        <v>0</v>
      </c>
      <c r="G63" s="484"/>
      <c r="H63" s="485"/>
      <c r="I63" s="204" t="s">
        <v>51</v>
      </c>
      <c r="O63" s="205"/>
    </row>
    <row r="64" spans="1:9" ht="21">
      <c r="A64" s="179" t="s">
        <v>64</v>
      </c>
      <c r="B64" s="396" t="s">
        <v>114</v>
      </c>
      <c r="C64" s="397"/>
      <c r="D64" s="199"/>
      <c r="E64" s="149">
        <v>0</v>
      </c>
      <c r="F64" s="150">
        <f t="shared" si="1"/>
        <v>0</v>
      </c>
      <c r="G64" s="484"/>
      <c r="H64" s="485"/>
      <c r="I64" s="204" t="s">
        <v>51</v>
      </c>
    </row>
    <row r="65" spans="1:9" ht="21">
      <c r="A65" s="179" t="s">
        <v>67</v>
      </c>
      <c r="B65" s="396" t="s">
        <v>114</v>
      </c>
      <c r="C65" s="397"/>
      <c r="E65" s="149">
        <v>0</v>
      </c>
      <c r="F65" s="150">
        <f t="shared" si="1"/>
        <v>0</v>
      </c>
      <c r="G65" s="484"/>
      <c r="H65" s="485"/>
      <c r="I65" s="204" t="s">
        <v>51</v>
      </c>
    </row>
    <row r="66" spans="1:9" s="97" customFormat="1" ht="21" customHeight="1">
      <c r="A66" s="378" t="s">
        <v>115</v>
      </c>
      <c r="B66" s="379"/>
      <c r="C66" s="379"/>
      <c r="D66" s="380"/>
      <c r="E66" s="187">
        <f>SUM(E59:E65)</f>
        <v>0</v>
      </c>
      <c r="F66" s="151"/>
      <c r="G66" s="484"/>
      <c r="H66" s="485"/>
      <c r="I66" s="204"/>
    </row>
    <row r="67" spans="1:9" s="97" customFormat="1" ht="20.25" customHeight="1">
      <c r="A67" s="398" t="s">
        <v>116</v>
      </c>
      <c r="B67" s="398"/>
      <c r="C67" s="398"/>
      <c r="D67" s="398"/>
      <c r="E67" s="398"/>
      <c r="F67" s="151"/>
      <c r="G67" s="484"/>
      <c r="H67" s="485"/>
      <c r="I67" s="204"/>
    </row>
    <row r="68" spans="1:9" s="97" customFormat="1" ht="21">
      <c r="A68" s="222">
        <v>2</v>
      </c>
      <c r="B68" s="399" t="s">
        <v>117</v>
      </c>
      <c r="C68" s="400"/>
      <c r="D68" s="401"/>
      <c r="E68" s="223" t="s">
        <v>34</v>
      </c>
      <c r="F68" s="151"/>
      <c r="G68" s="484"/>
      <c r="H68" s="485"/>
      <c r="I68" s="204"/>
    </row>
    <row r="69" spans="1:9" s="97" customFormat="1" ht="30">
      <c r="A69" s="224" t="s">
        <v>76</v>
      </c>
      <c r="B69" s="225" t="s">
        <v>77</v>
      </c>
      <c r="C69" s="226"/>
      <c r="D69" s="227"/>
      <c r="E69" s="228">
        <f>E42</f>
        <v>0</v>
      </c>
      <c r="F69" s="151"/>
      <c r="G69" s="484"/>
      <c r="H69" s="485"/>
      <c r="I69" s="204"/>
    </row>
    <row r="70" spans="1:9" s="97" customFormat="1" ht="21">
      <c r="A70" s="224" t="s">
        <v>88</v>
      </c>
      <c r="B70" s="225" t="s">
        <v>89</v>
      </c>
      <c r="C70" s="226"/>
      <c r="D70" s="227"/>
      <c r="E70" s="228">
        <f>E56</f>
        <v>0</v>
      </c>
      <c r="F70" s="151"/>
      <c r="G70" s="486"/>
      <c r="H70" s="487"/>
      <c r="I70" s="204"/>
    </row>
    <row r="71" spans="1:9" s="97" customFormat="1" ht="21">
      <c r="A71" s="224" t="s">
        <v>106</v>
      </c>
      <c r="B71" s="225" t="s">
        <v>107</v>
      </c>
      <c r="C71" s="226"/>
      <c r="D71" s="227"/>
      <c r="E71" s="228">
        <f>E66</f>
        <v>0</v>
      </c>
      <c r="F71" s="151"/>
      <c r="G71" s="96"/>
      <c r="H71" s="96"/>
      <c r="I71" s="204"/>
    </row>
    <row r="72" spans="1:9" s="97" customFormat="1" ht="21">
      <c r="A72" s="229"/>
      <c r="B72" s="230"/>
      <c r="C72" s="230"/>
      <c r="D72" s="231" t="s">
        <v>70</v>
      </c>
      <c r="E72" s="232">
        <f>SUM(E69:E71)</f>
        <v>0</v>
      </c>
      <c r="F72" s="151"/>
      <c r="G72" s="96"/>
      <c r="H72" s="96"/>
      <c r="I72" s="204"/>
    </row>
    <row r="73" spans="1:18" s="96" customFormat="1" ht="21">
      <c r="A73" s="402" t="s">
        <v>118</v>
      </c>
      <c r="B73" s="402"/>
      <c r="C73" s="402"/>
      <c r="D73" s="402"/>
      <c r="E73" s="402"/>
      <c r="F73" s="151"/>
      <c r="G73" s="208"/>
      <c r="I73" s="204"/>
      <c r="J73" s="208"/>
      <c r="L73" s="272"/>
      <c r="R73" s="279"/>
    </row>
    <row r="74" spans="1:18" s="96" customFormat="1" ht="21">
      <c r="A74" s="137">
        <v>3</v>
      </c>
      <c r="B74" s="352" t="s">
        <v>119</v>
      </c>
      <c r="C74" s="403"/>
      <c r="D74" s="404"/>
      <c r="E74" s="233" t="s">
        <v>34</v>
      </c>
      <c r="F74" s="151"/>
      <c r="G74" s="208"/>
      <c r="I74" s="204"/>
      <c r="R74" s="275"/>
    </row>
    <row r="75" spans="1:12" s="96" customFormat="1" ht="21">
      <c r="A75" s="234" t="s">
        <v>8</v>
      </c>
      <c r="B75" s="405" t="s">
        <v>120</v>
      </c>
      <c r="C75" s="406"/>
      <c r="D75" s="200">
        <f>((1/12)*0)</f>
        <v>0</v>
      </c>
      <c r="E75" s="141">
        <f>TRUNC(+$E$35*D75,2)</f>
        <v>0</v>
      </c>
      <c r="F75" s="151"/>
      <c r="G75" s="208"/>
      <c r="I75" s="204" t="s">
        <v>55</v>
      </c>
      <c r="L75" s="273"/>
    </row>
    <row r="76" spans="1:9" s="96" customFormat="1" ht="21">
      <c r="A76" s="234" t="s">
        <v>11</v>
      </c>
      <c r="B76" s="405" t="s">
        <v>121</v>
      </c>
      <c r="C76" s="406"/>
      <c r="D76" s="200">
        <f>+D55</f>
        <v>0.08</v>
      </c>
      <c r="E76" s="141">
        <f>TRUNC(+E75*D76,2)</f>
        <v>0</v>
      </c>
      <c r="F76" s="235"/>
      <c r="G76" s="208"/>
      <c r="I76" s="204" t="s">
        <v>55</v>
      </c>
    </row>
    <row r="77" spans="1:9" s="96" customFormat="1" ht="30" customHeight="1">
      <c r="A77" s="236" t="s">
        <v>14</v>
      </c>
      <c r="B77" s="405" t="s">
        <v>122</v>
      </c>
      <c r="C77" s="406"/>
      <c r="D77" s="200">
        <f>(0.08*0.5*0)</f>
        <v>0</v>
      </c>
      <c r="E77" s="141">
        <f>ROUND(+$E$35*D77,2)</f>
        <v>0</v>
      </c>
      <c r="F77" s="237">
        <f>$E$35*D77</f>
        <v>0</v>
      </c>
      <c r="G77" s="208"/>
      <c r="I77" s="204" t="s">
        <v>55</v>
      </c>
    </row>
    <row r="78" spans="1:9" s="96" customFormat="1" ht="18.75">
      <c r="A78" s="234" t="s">
        <v>18</v>
      </c>
      <c r="B78" s="407" t="s">
        <v>123</v>
      </c>
      <c r="C78" s="408"/>
      <c r="D78" s="200">
        <f>((7/30)/12)*0</f>
        <v>0</v>
      </c>
      <c r="E78" s="141">
        <f>TRUNC(+D78*$E$35,2)</f>
        <v>0</v>
      </c>
      <c r="F78" s="235"/>
      <c r="G78" s="208"/>
      <c r="I78" s="274" t="s">
        <v>124</v>
      </c>
    </row>
    <row r="79" spans="1:13" s="96" customFormat="1" ht="31.5" customHeight="1">
      <c r="A79" s="234" t="s">
        <v>60</v>
      </c>
      <c r="B79" s="409" t="s">
        <v>210</v>
      </c>
      <c r="C79" s="410"/>
      <c r="D79" s="200">
        <f>+D56</f>
        <v>0.338</v>
      </c>
      <c r="E79" s="141">
        <f>TRUNC(+E78*D79,2)</f>
        <v>0</v>
      </c>
      <c r="F79" s="151"/>
      <c r="G79" s="208"/>
      <c r="H79" s="238"/>
      <c r="I79" s="204" t="s">
        <v>125</v>
      </c>
      <c r="K79" s="242"/>
      <c r="M79" s="275">
        <f>(7/30/12)/30*3</f>
        <v>0.0019444444444444444</v>
      </c>
    </row>
    <row r="80" spans="1:13" s="96" customFormat="1" ht="30.75" customHeight="1">
      <c r="A80" s="236" t="s">
        <v>64</v>
      </c>
      <c r="B80" s="411" t="s">
        <v>126</v>
      </c>
      <c r="C80" s="412"/>
      <c r="D80" s="200">
        <f>(0.08*0.5)*0</f>
        <v>0</v>
      </c>
      <c r="E80" s="141">
        <f>TRUNC(+E35*D80,E352)</f>
        <v>0</v>
      </c>
      <c r="F80" s="150">
        <f>$E$35*D80</f>
        <v>0</v>
      </c>
      <c r="G80" s="208"/>
      <c r="I80" s="204" t="s">
        <v>55</v>
      </c>
      <c r="J80" s="216"/>
      <c r="K80" s="276"/>
      <c r="M80" s="96">
        <f>L79*M79</f>
        <v>0</v>
      </c>
    </row>
    <row r="81" spans="1:13" s="96" customFormat="1" ht="21">
      <c r="A81" s="413" t="s">
        <v>70</v>
      </c>
      <c r="B81" s="414"/>
      <c r="C81" s="414"/>
      <c r="D81" s="415"/>
      <c r="E81" s="239">
        <f>SUM(E75:E80)</f>
        <v>0</v>
      </c>
      <c r="F81" s="151"/>
      <c r="I81" s="204"/>
      <c r="M81" s="96">
        <f>M80*12</f>
        <v>0</v>
      </c>
    </row>
    <row r="82" spans="1:13" s="96" customFormat="1" ht="22.5" customHeight="1">
      <c r="A82" s="458" t="s">
        <v>127</v>
      </c>
      <c r="B82" s="458"/>
      <c r="C82" s="458"/>
      <c r="D82" s="168" t="s">
        <v>84</v>
      </c>
      <c r="E82" s="240">
        <f>E35</f>
        <v>0</v>
      </c>
      <c r="F82" s="151"/>
      <c r="I82" s="204"/>
      <c r="M82" s="96">
        <f>L79*M79</f>
        <v>0</v>
      </c>
    </row>
    <row r="83" spans="1:13" s="96" customFormat="1" ht="22.5" customHeight="1">
      <c r="A83" s="458"/>
      <c r="B83" s="458"/>
      <c r="C83" s="458"/>
      <c r="D83" s="168" t="s">
        <v>128</v>
      </c>
      <c r="E83" s="240">
        <f>E72</f>
        <v>0</v>
      </c>
      <c r="F83" s="151"/>
      <c r="I83" s="204"/>
      <c r="K83" s="210"/>
      <c r="M83" s="96">
        <f>M82*12</f>
        <v>0</v>
      </c>
    </row>
    <row r="84" spans="1:13" s="96" customFormat="1" ht="22.5" customHeight="1">
      <c r="A84" s="458"/>
      <c r="B84" s="458"/>
      <c r="C84" s="458"/>
      <c r="D84" s="168" t="s">
        <v>129</v>
      </c>
      <c r="E84" s="240">
        <f>E81</f>
        <v>0</v>
      </c>
      <c r="F84" s="151"/>
      <c r="I84" s="204"/>
      <c r="L84" s="96">
        <f>L81</f>
        <v>0</v>
      </c>
      <c r="M84" s="221">
        <v>1</v>
      </c>
    </row>
    <row r="85" spans="1:13" s="96" customFormat="1" ht="23.25" customHeight="1">
      <c r="A85" s="458"/>
      <c r="B85" s="458"/>
      <c r="C85" s="458"/>
      <c r="D85" s="241" t="s">
        <v>115</v>
      </c>
      <c r="E85" s="240">
        <f>SUM(E82:E84)</f>
        <v>0</v>
      </c>
      <c r="F85" s="151"/>
      <c r="I85" s="204"/>
      <c r="L85" s="96">
        <f>M83</f>
        <v>0</v>
      </c>
      <c r="M85" s="276" t="e">
        <f>L85*M84/L84</f>
        <v>#DIV/0!</v>
      </c>
    </row>
    <row r="86" spans="1:9" s="96" customFormat="1" ht="23.25" customHeight="1">
      <c r="A86" s="360" t="s">
        <v>130</v>
      </c>
      <c r="B86" s="361"/>
      <c r="C86" s="361"/>
      <c r="D86" s="362"/>
      <c r="E86" s="155" t="s">
        <v>47</v>
      </c>
      <c r="F86" s="151"/>
      <c r="H86" s="242"/>
      <c r="I86" s="204"/>
    </row>
    <row r="87" spans="1:9" s="96" customFormat="1" ht="23.25" customHeight="1">
      <c r="A87" s="416" t="s">
        <v>131</v>
      </c>
      <c r="B87" s="376"/>
      <c r="C87" s="376"/>
      <c r="D87" s="376"/>
      <c r="E87" s="377"/>
      <c r="F87" s="151"/>
      <c r="G87" s="216"/>
      <c r="I87" s="204"/>
    </row>
    <row r="88" spans="1:9" s="96" customFormat="1" ht="23.25" customHeight="1">
      <c r="A88" s="137" t="s">
        <v>132</v>
      </c>
      <c r="B88" s="243" t="s">
        <v>133</v>
      </c>
      <c r="C88" s="244"/>
      <c r="D88" s="155" t="s">
        <v>134</v>
      </c>
      <c r="E88" s="124" t="s">
        <v>34</v>
      </c>
      <c r="F88" s="151"/>
      <c r="I88" s="204"/>
    </row>
    <row r="89" spans="1:13" s="96" customFormat="1" ht="23.25" customHeight="1">
      <c r="A89" s="245" t="s">
        <v>8</v>
      </c>
      <c r="B89" s="417" t="s">
        <v>135</v>
      </c>
      <c r="C89" s="417"/>
      <c r="D89" s="200">
        <v>0</v>
      </c>
      <c r="E89" s="141">
        <f aca="true" t="shared" si="2" ref="E89:E94">TRUNC(+D89*$E$85,2)</f>
        <v>0</v>
      </c>
      <c r="F89" s="165"/>
      <c r="I89" s="209" t="s">
        <v>55</v>
      </c>
      <c r="L89" s="217"/>
      <c r="M89" s="221"/>
    </row>
    <row r="90" spans="1:9" s="96" customFormat="1" ht="23.25" customHeight="1">
      <c r="A90" s="179" t="s">
        <v>11</v>
      </c>
      <c r="B90" s="417" t="s">
        <v>136</v>
      </c>
      <c r="C90" s="417"/>
      <c r="D90" s="200">
        <v>0</v>
      </c>
      <c r="E90" s="141">
        <f t="shared" si="2"/>
        <v>0</v>
      </c>
      <c r="F90" s="151"/>
      <c r="I90" s="209" t="s">
        <v>55</v>
      </c>
    </row>
    <row r="91" spans="1:12" s="96" customFormat="1" ht="23.25" customHeight="1">
      <c r="A91" s="179" t="s">
        <v>14</v>
      </c>
      <c r="B91" s="417" t="s">
        <v>137</v>
      </c>
      <c r="C91" s="417"/>
      <c r="D91" s="200">
        <v>0</v>
      </c>
      <c r="E91" s="141">
        <f t="shared" si="2"/>
        <v>0</v>
      </c>
      <c r="F91" s="151"/>
      <c r="I91" s="209" t="s">
        <v>55</v>
      </c>
      <c r="L91" s="208"/>
    </row>
    <row r="92" spans="1:14" s="96" customFormat="1" ht="23.25" customHeight="1">
      <c r="A92" s="179" t="s">
        <v>18</v>
      </c>
      <c r="B92" s="417" t="s">
        <v>138</v>
      </c>
      <c r="C92" s="417"/>
      <c r="D92" s="200">
        <v>0</v>
      </c>
      <c r="E92" s="141">
        <f t="shared" si="2"/>
        <v>0</v>
      </c>
      <c r="F92" s="151"/>
      <c r="I92" s="209" t="s">
        <v>55</v>
      </c>
      <c r="M92" s="217"/>
      <c r="N92" s="221"/>
    </row>
    <row r="93" spans="1:9" s="96" customFormat="1" ht="23.25" customHeight="1">
      <c r="A93" s="179" t="s">
        <v>60</v>
      </c>
      <c r="B93" s="417" t="s">
        <v>139</v>
      </c>
      <c r="C93" s="417"/>
      <c r="D93" s="200">
        <v>0</v>
      </c>
      <c r="E93" s="141">
        <f t="shared" si="2"/>
        <v>0</v>
      </c>
      <c r="F93" s="151"/>
      <c r="I93" s="209" t="s">
        <v>55</v>
      </c>
    </row>
    <row r="94" spans="1:13" s="96" customFormat="1" ht="23.25" customHeight="1">
      <c r="A94" s="179" t="s">
        <v>64</v>
      </c>
      <c r="B94" s="417" t="s">
        <v>140</v>
      </c>
      <c r="C94" s="417"/>
      <c r="D94" s="200">
        <v>0</v>
      </c>
      <c r="E94" s="141">
        <f t="shared" si="2"/>
        <v>0</v>
      </c>
      <c r="F94" s="151"/>
      <c r="I94" s="209" t="s">
        <v>55</v>
      </c>
      <c r="L94" s="208"/>
      <c r="M94" s="276"/>
    </row>
    <row r="95" spans="1:11" s="96" customFormat="1" ht="23.25" customHeight="1">
      <c r="A95" s="393" t="s">
        <v>70</v>
      </c>
      <c r="B95" s="394"/>
      <c r="C95" s="395"/>
      <c r="D95" s="246"/>
      <c r="E95" s="187">
        <f>SUM(E89:E94)</f>
        <v>0</v>
      </c>
      <c r="F95" s="151"/>
      <c r="I95" s="204"/>
      <c r="K95" s="276"/>
    </row>
    <row r="96" spans="1:9" s="96" customFormat="1" ht="23.25" customHeight="1">
      <c r="A96" s="420" t="s">
        <v>141</v>
      </c>
      <c r="B96" s="421"/>
      <c r="C96" s="421"/>
      <c r="D96" s="421"/>
      <c r="E96" s="422"/>
      <c r="F96" s="151"/>
      <c r="I96" s="204"/>
    </row>
    <row r="97" spans="1:14" s="96" customFormat="1" ht="23.25" customHeight="1">
      <c r="A97" s="247" t="s">
        <v>142</v>
      </c>
      <c r="B97" s="248" t="s">
        <v>143</v>
      </c>
      <c r="C97" s="249"/>
      <c r="D97" s="155" t="s">
        <v>134</v>
      </c>
      <c r="E97" s="124" t="s">
        <v>34</v>
      </c>
      <c r="F97" s="151"/>
      <c r="I97" s="204"/>
      <c r="N97" s="210"/>
    </row>
    <row r="98" spans="1:12" s="96" customFormat="1" ht="59.25" customHeight="1">
      <c r="A98" s="250" t="s">
        <v>8</v>
      </c>
      <c r="B98" s="423" t="s">
        <v>211</v>
      </c>
      <c r="C98" s="424"/>
      <c r="D98" s="180"/>
      <c r="E98" s="251">
        <v>0</v>
      </c>
      <c r="F98" s="150">
        <f>E98</f>
        <v>0</v>
      </c>
      <c r="I98" s="209" t="s">
        <v>55</v>
      </c>
      <c r="L98" s="217"/>
    </row>
    <row r="99" spans="1:9" s="96" customFormat="1" ht="21">
      <c r="A99" s="393" t="s">
        <v>70</v>
      </c>
      <c r="B99" s="394"/>
      <c r="C99" s="395"/>
      <c r="D99" s="246"/>
      <c r="E99" s="187">
        <f>SUM(E98)</f>
        <v>0</v>
      </c>
      <c r="F99" s="151"/>
      <c r="I99" s="209"/>
    </row>
    <row r="100" spans="1:9" s="97" customFormat="1" ht="20.25" customHeight="1">
      <c r="A100" s="398" t="s">
        <v>144</v>
      </c>
      <c r="B100" s="398"/>
      <c r="C100" s="398"/>
      <c r="D100" s="398"/>
      <c r="E100" s="398"/>
      <c r="F100" s="151"/>
      <c r="G100" s="96"/>
      <c r="H100" s="96"/>
      <c r="I100" s="204"/>
    </row>
    <row r="101" spans="1:9" s="97" customFormat="1" ht="21">
      <c r="A101" s="222">
        <v>4</v>
      </c>
      <c r="B101" s="399" t="s">
        <v>145</v>
      </c>
      <c r="C101" s="400"/>
      <c r="D101" s="401"/>
      <c r="E101" s="223" t="s">
        <v>34</v>
      </c>
      <c r="F101" s="151"/>
      <c r="G101" s="96"/>
      <c r="H101" s="96"/>
      <c r="I101" s="204"/>
    </row>
    <row r="102" spans="1:9" s="97" customFormat="1" ht="21">
      <c r="A102" s="224" t="s">
        <v>132</v>
      </c>
      <c r="B102" s="225" t="s">
        <v>146</v>
      </c>
      <c r="C102" s="226"/>
      <c r="D102" s="227"/>
      <c r="E102" s="252">
        <f>+E95</f>
        <v>0</v>
      </c>
      <c r="F102" s="151"/>
      <c r="G102" s="96"/>
      <c r="H102" s="96"/>
      <c r="I102" s="204"/>
    </row>
    <row r="103" spans="1:9" s="97" customFormat="1" ht="21">
      <c r="A103" s="224" t="s">
        <v>142</v>
      </c>
      <c r="B103" s="225" t="s">
        <v>143</v>
      </c>
      <c r="C103" s="226"/>
      <c r="D103" s="227"/>
      <c r="E103" s="252">
        <f>+E99</f>
        <v>0</v>
      </c>
      <c r="F103" s="151"/>
      <c r="G103" s="96"/>
      <c r="H103" s="96"/>
      <c r="I103" s="204"/>
    </row>
    <row r="104" spans="1:9" s="97" customFormat="1" ht="21">
      <c r="A104" s="229"/>
      <c r="B104" s="230"/>
      <c r="C104" s="230"/>
      <c r="D104" s="231" t="s">
        <v>70</v>
      </c>
      <c r="E104" s="253">
        <f>SUM(E102:E103)</f>
        <v>0</v>
      </c>
      <c r="F104" s="151"/>
      <c r="G104" s="96"/>
      <c r="H104" s="96"/>
      <c r="I104" s="204"/>
    </row>
    <row r="105" spans="1:12" s="97" customFormat="1" ht="25.5" customHeight="1">
      <c r="A105" s="373" t="s">
        <v>147</v>
      </c>
      <c r="B105" s="374"/>
      <c r="C105" s="374"/>
      <c r="D105" s="375"/>
      <c r="E105" s="149">
        <f>SUM(E104:E104)</f>
        <v>0</v>
      </c>
      <c r="F105" s="151"/>
      <c r="G105" s="96"/>
      <c r="H105" s="96"/>
      <c r="I105" s="207"/>
      <c r="K105" s="205"/>
      <c r="L105" s="205"/>
    </row>
    <row r="106" spans="1:9" s="96" customFormat="1" ht="21">
      <c r="A106" s="360" t="s">
        <v>148</v>
      </c>
      <c r="B106" s="361"/>
      <c r="C106" s="361"/>
      <c r="D106" s="362"/>
      <c r="E106" s="135"/>
      <c r="F106" s="151"/>
      <c r="I106" s="204"/>
    </row>
    <row r="107" spans="1:9" s="96" customFormat="1" ht="21">
      <c r="A107" s="137">
        <v>5</v>
      </c>
      <c r="B107" s="363" t="s">
        <v>149</v>
      </c>
      <c r="C107" s="364"/>
      <c r="D107" s="155" t="s">
        <v>134</v>
      </c>
      <c r="E107" s="124" t="s">
        <v>34</v>
      </c>
      <c r="F107" s="151"/>
      <c r="I107" s="204"/>
    </row>
    <row r="108" spans="1:15" s="96" customFormat="1" ht="25.5" customHeight="1">
      <c r="A108" s="179" t="s">
        <v>8</v>
      </c>
      <c r="B108" s="254" t="s">
        <v>150</v>
      </c>
      <c r="C108" s="418" t="s">
        <v>151</v>
      </c>
      <c r="D108" s="419"/>
      <c r="E108" s="141">
        <v>0</v>
      </c>
      <c r="F108" s="151"/>
      <c r="G108" s="97"/>
      <c r="H108" s="97"/>
      <c r="I108" s="209" t="s">
        <v>152</v>
      </c>
      <c r="L108" s="202"/>
      <c r="O108" s="459"/>
    </row>
    <row r="109" spans="1:15" s="96" customFormat="1" ht="21.75" customHeight="1">
      <c r="A109" s="179" t="s">
        <v>11</v>
      </c>
      <c r="B109" s="147" t="s">
        <v>153</v>
      </c>
      <c r="C109" s="428" t="s">
        <v>154</v>
      </c>
      <c r="D109" s="429"/>
      <c r="E109" s="141">
        <v>0</v>
      </c>
      <c r="F109" s="151"/>
      <c r="G109" s="97"/>
      <c r="H109" s="97"/>
      <c r="I109" s="209" t="s">
        <v>152</v>
      </c>
      <c r="J109" s="277"/>
      <c r="O109" s="459"/>
    </row>
    <row r="110" spans="1:16" s="96" customFormat="1" ht="21">
      <c r="A110" s="179" t="s">
        <v>14</v>
      </c>
      <c r="B110" s="255" t="s">
        <v>155</v>
      </c>
      <c r="C110" s="418" t="s">
        <v>156</v>
      </c>
      <c r="D110" s="419"/>
      <c r="E110" s="141">
        <v>0</v>
      </c>
      <c r="F110" s="151"/>
      <c r="I110" s="209" t="s">
        <v>152</v>
      </c>
      <c r="L110" s="198"/>
      <c r="N110" s="211"/>
      <c r="O110" s="459"/>
      <c r="P110" s="212"/>
    </row>
    <row r="111" spans="1:16" s="96" customFormat="1" ht="18.75" customHeight="1">
      <c r="A111" s="179" t="s">
        <v>18</v>
      </c>
      <c r="B111" s="254" t="s">
        <v>114</v>
      </c>
      <c r="C111" s="428"/>
      <c r="D111" s="429"/>
      <c r="E111" s="141">
        <v>0</v>
      </c>
      <c r="F111" s="151"/>
      <c r="I111" s="209" t="s">
        <v>152</v>
      </c>
      <c r="L111" s="198"/>
      <c r="N111" s="211"/>
      <c r="O111" s="459"/>
      <c r="P111" s="212"/>
    </row>
    <row r="112" spans="1:16" s="97" customFormat="1" ht="21">
      <c r="A112" s="373" t="s">
        <v>157</v>
      </c>
      <c r="B112" s="374"/>
      <c r="C112" s="374"/>
      <c r="D112" s="375"/>
      <c r="E112" s="187">
        <f>SUM(E108:E111)</f>
        <v>0</v>
      </c>
      <c r="F112" s="151"/>
      <c r="G112" s="96"/>
      <c r="H112" s="96"/>
      <c r="I112" s="204"/>
      <c r="L112" s="198"/>
      <c r="N112" s="278"/>
      <c r="P112" s="212"/>
    </row>
    <row r="113" spans="1:9" s="96" customFormat="1" ht="22.5" customHeight="1">
      <c r="A113" s="458" t="s">
        <v>158</v>
      </c>
      <c r="B113" s="458"/>
      <c r="C113" s="458"/>
      <c r="D113" s="168" t="s">
        <v>84</v>
      </c>
      <c r="E113" s="240">
        <f>E35</f>
        <v>0</v>
      </c>
      <c r="F113" s="151"/>
      <c r="I113" s="204"/>
    </row>
    <row r="114" spans="1:9" s="96" customFormat="1" ht="22.5" customHeight="1">
      <c r="A114" s="458"/>
      <c r="B114" s="458"/>
      <c r="C114" s="458"/>
      <c r="D114" s="168" t="s">
        <v>128</v>
      </c>
      <c r="E114" s="240">
        <f>E72</f>
        <v>0</v>
      </c>
      <c r="F114" s="151"/>
      <c r="I114" s="204"/>
    </row>
    <row r="115" spans="1:9" s="96" customFormat="1" ht="22.5" customHeight="1">
      <c r="A115" s="458"/>
      <c r="B115" s="458"/>
      <c r="C115" s="458"/>
      <c r="D115" s="168" t="s">
        <v>129</v>
      </c>
      <c r="E115" s="240">
        <f>E81</f>
        <v>0</v>
      </c>
      <c r="F115" s="151"/>
      <c r="I115" s="204"/>
    </row>
    <row r="116" spans="1:9" s="96" customFormat="1" ht="22.5" customHeight="1">
      <c r="A116" s="458"/>
      <c r="B116" s="458"/>
      <c r="C116" s="458"/>
      <c r="D116" s="168" t="s">
        <v>159</v>
      </c>
      <c r="E116" s="240">
        <f>E105</f>
        <v>0</v>
      </c>
      <c r="F116" s="151"/>
      <c r="I116" s="204"/>
    </row>
    <row r="117" spans="1:9" s="96" customFormat="1" ht="22.5" customHeight="1">
      <c r="A117" s="458"/>
      <c r="B117" s="458"/>
      <c r="C117" s="458"/>
      <c r="D117" s="168" t="s">
        <v>160</v>
      </c>
      <c r="E117" s="240">
        <f>E112</f>
        <v>0</v>
      </c>
      <c r="F117" s="151"/>
      <c r="I117" s="204"/>
    </row>
    <row r="118" spans="1:9" s="96" customFormat="1" ht="22.5" customHeight="1">
      <c r="A118" s="458"/>
      <c r="B118" s="458"/>
      <c r="C118" s="458"/>
      <c r="D118" s="241" t="s">
        <v>115</v>
      </c>
      <c r="E118" s="240">
        <f>SUM(E113:E117)</f>
        <v>0</v>
      </c>
      <c r="F118" s="151"/>
      <c r="I118" s="204"/>
    </row>
    <row r="119" spans="1:9" s="96" customFormat="1" ht="21">
      <c r="A119" s="360" t="s">
        <v>161</v>
      </c>
      <c r="B119" s="361"/>
      <c r="C119" s="361" t="s">
        <v>162</v>
      </c>
      <c r="D119" s="362" t="s">
        <v>163</v>
      </c>
      <c r="E119" s="135"/>
      <c r="F119" s="151"/>
      <c r="I119" s="204"/>
    </row>
    <row r="120" spans="1:9" s="96" customFormat="1" ht="21">
      <c r="A120" s="137">
        <v>6</v>
      </c>
      <c r="B120" s="363" t="s">
        <v>164</v>
      </c>
      <c r="C120" s="364"/>
      <c r="D120" s="155" t="s">
        <v>47</v>
      </c>
      <c r="E120" s="124" t="s">
        <v>34</v>
      </c>
      <c r="F120" s="151"/>
      <c r="I120" s="204"/>
    </row>
    <row r="121" spans="1:9" s="96" customFormat="1" ht="21">
      <c r="A121" s="256" t="s">
        <v>8</v>
      </c>
      <c r="B121" s="254" t="s">
        <v>165</v>
      </c>
      <c r="C121" s="431">
        <v>0</v>
      </c>
      <c r="D121" s="432"/>
      <c r="E121" s="149">
        <f>TRUNC(+E118*C121,2)</f>
        <v>0</v>
      </c>
      <c r="F121" s="151"/>
      <c r="I121" s="204" t="s">
        <v>55</v>
      </c>
    </row>
    <row r="122" spans="1:9" s="96" customFormat="1" ht="21">
      <c r="A122" s="256" t="s">
        <v>11</v>
      </c>
      <c r="B122" s="254" t="s">
        <v>166</v>
      </c>
      <c r="C122" s="433">
        <v>0</v>
      </c>
      <c r="D122" s="434"/>
      <c r="E122" s="141">
        <f>TRUNC(C122*(+E118+E121),2)</f>
        <v>0</v>
      </c>
      <c r="F122" s="151"/>
      <c r="I122" s="204" t="s">
        <v>55</v>
      </c>
    </row>
    <row r="123" spans="1:9" s="96" customFormat="1" ht="27" customHeight="1">
      <c r="A123" s="257"/>
      <c r="B123" s="258" t="s">
        <v>167</v>
      </c>
      <c r="C123" s="435" t="s">
        <v>168</v>
      </c>
      <c r="D123" s="436"/>
      <c r="E123" s="259">
        <f>E118+E121+E122</f>
        <v>0</v>
      </c>
      <c r="F123" s="151"/>
      <c r="G123" s="97"/>
      <c r="H123" s="97"/>
      <c r="I123" s="204"/>
    </row>
    <row r="124" spans="1:9" s="96" customFormat="1" ht="21">
      <c r="A124" s="260" t="s">
        <v>14</v>
      </c>
      <c r="B124" s="193" t="s">
        <v>169</v>
      </c>
      <c r="C124" s="261">
        <f>(D131*100)</f>
        <v>0</v>
      </c>
      <c r="D124" s="262">
        <f>+(100-C124)/100</f>
        <v>1</v>
      </c>
      <c r="E124" s="263">
        <f>TRUNC(E123/D124,2)</f>
        <v>0</v>
      </c>
      <c r="F124" s="151"/>
      <c r="I124" s="204" t="s">
        <v>55</v>
      </c>
    </row>
    <row r="125" spans="1:9" s="96" customFormat="1" ht="21">
      <c r="A125" s="264"/>
      <c r="B125" s="265" t="s">
        <v>170</v>
      </c>
      <c r="C125" s="266"/>
      <c r="D125" s="267"/>
      <c r="E125" s="141"/>
      <c r="F125" s="151"/>
      <c r="I125" s="204"/>
    </row>
    <row r="126" spans="1:12" s="96" customFormat="1" ht="21">
      <c r="A126" s="264"/>
      <c r="B126" s="268" t="s">
        <v>171</v>
      </c>
      <c r="C126" s="269"/>
      <c r="D126" s="200">
        <v>0</v>
      </c>
      <c r="E126" s="141">
        <f>TRUNC(+E124*D126,2)</f>
        <v>0</v>
      </c>
      <c r="F126" s="151"/>
      <c r="I126" s="204"/>
      <c r="L126" s="208"/>
    </row>
    <row r="127" spans="1:9" s="96" customFormat="1" ht="21">
      <c r="A127" s="264"/>
      <c r="B127" s="268" t="s">
        <v>172</v>
      </c>
      <c r="C127" s="269"/>
      <c r="D127" s="200">
        <v>0</v>
      </c>
      <c r="E127" s="141">
        <f>TRUNC(+E124*D127,2)</f>
        <v>0</v>
      </c>
      <c r="F127" s="151"/>
      <c r="I127" s="204"/>
    </row>
    <row r="128" spans="1:9" s="96" customFormat="1" ht="21">
      <c r="A128" s="264"/>
      <c r="B128" s="270" t="s">
        <v>173</v>
      </c>
      <c r="C128" s="271"/>
      <c r="D128" s="141"/>
      <c r="E128" s="141"/>
      <c r="F128" s="151"/>
      <c r="I128" s="204"/>
    </row>
    <row r="129" spans="1:9" s="96" customFormat="1" ht="21">
      <c r="A129" s="264"/>
      <c r="B129" s="270" t="s">
        <v>174</v>
      </c>
      <c r="C129" s="271"/>
      <c r="D129" s="280">
        <v>0</v>
      </c>
      <c r="E129" s="141"/>
      <c r="F129" s="151"/>
      <c r="I129" s="204"/>
    </row>
    <row r="130" spans="1:9" s="96" customFormat="1" ht="21">
      <c r="A130" s="264"/>
      <c r="B130" s="281" t="s">
        <v>175</v>
      </c>
      <c r="C130" s="282"/>
      <c r="D130" s="280">
        <v>0</v>
      </c>
      <c r="E130" s="283">
        <f>TRUNC(+E124*D130,2)</f>
        <v>0</v>
      </c>
      <c r="F130" s="151"/>
      <c r="I130" s="204"/>
    </row>
    <row r="131" spans="1:9" s="96" customFormat="1" ht="21">
      <c r="A131" s="284"/>
      <c r="B131" s="285" t="s">
        <v>176</v>
      </c>
      <c r="C131" s="285"/>
      <c r="D131" s="286">
        <f>SUM(D126:D130)</f>
        <v>0</v>
      </c>
      <c r="E131" s="287">
        <f>SUM(E126:E130)</f>
        <v>0</v>
      </c>
      <c r="F131" s="151"/>
      <c r="G131" s="97"/>
      <c r="H131" s="97"/>
      <c r="I131" s="204"/>
    </row>
    <row r="132" spans="1:9" s="97" customFormat="1" ht="21">
      <c r="A132" s="437" t="s">
        <v>177</v>
      </c>
      <c r="B132" s="438"/>
      <c r="C132" s="438"/>
      <c r="D132" s="439"/>
      <c r="E132" s="288">
        <f>E121+E122+E131</f>
        <v>0</v>
      </c>
      <c r="F132" s="151"/>
      <c r="I132" s="204"/>
    </row>
    <row r="133" spans="1:12" s="97" customFormat="1" ht="25.5" customHeight="1">
      <c r="A133" s="393" t="s">
        <v>178</v>
      </c>
      <c r="B133" s="394"/>
      <c r="C133" s="394"/>
      <c r="D133" s="395"/>
      <c r="E133" s="149">
        <f>SUM(E132:E132)</f>
        <v>0</v>
      </c>
      <c r="F133" s="165"/>
      <c r="I133" s="207"/>
      <c r="K133" s="205"/>
      <c r="L133" s="205"/>
    </row>
    <row r="134" spans="1:9" s="97" customFormat="1" ht="21">
      <c r="A134" s="425" t="s">
        <v>179</v>
      </c>
      <c r="B134" s="426"/>
      <c r="C134" s="426"/>
      <c r="D134" s="426"/>
      <c r="E134" s="427"/>
      <c r="F134" s="151"/>
      <c r="G134" s="104"/>
      <c r="H134" s="104"/>
      <c r="I134" s="204"/>
    </row>
    <row r="135" spans="1:9" s="96" customFormat="1" ht="21">
      <c r="A135" s="425" t="s">
        <v>180</v>
      </c>
      <c r="B135" s="426"/>
      <c r="C135" s="426"/>
      <c r="D135" s="427"/>
      <c r="E135" s="289" t="s">
        <v>34</v>
      </c>
      <c r="F135" s="151"/>
      <c r="G135" s="104"/>
      <c r="H135" s="104"/>
      <c r="I135" s="204"/>
    </row>
    <row r="136" spans="1:12" s="96" customFormat="1" ht="21">
      <c r="A136" s="256" t="s">
        <v>8</v>
      </c>
      <c r="B136" s="396" t="s">
        <v>181</v>
      </c>
      <c r="C136" s="430"/>
      <c r="D136" s="397"/>
      <c r="E136" s="141">
        <f>E35</f>
        <v>0</v>
      </c>
      <c r="F136" s="151"/>
      <c r="G136" s="104"/>
      <c r="H136" s="104"/>
      <c r="I136" s="204"/>
      <c r="L136" s="298"/>
    </row>
    <row r="137" spans="1:12" s="96" customFormat="1" ht="21">
      <c r="A137" s="256" t="s">
        <v>11</v>
      </c>
      <c r="B137" s="396" t="s">
        <v>182</v>
      </c>
      <c r="C137" s="430"/>
      <c r="D137" s="397"/>
      <c r="E137" s="141">
        <f>+E72</f>
        <v>0</v>
      </c>
      <c r="F137" s="151"/>
      <c r="G137" s="104"/>
      <c r="H137" s="104"/>
      <c r="I137" s="204"/>
      <c r="L137" s="298"/>
    </row>
    <row r="138" spans="1:12" s="96" customFormat="1" ht="21">
      <c r="A138" s="256" t="s">
        <v>14</v>
      </c>
      <c r="B138" s="396" t="s">
        <v>183</v>
      </c>
      <c r="C138" s="430"/>
      <c r="D138" s="397"/>
      <c r="E138" s="141">
        <f>+E81</f>
        <v>0</v>
      </c>
      <c r="F138" s="151"/>
      <c r="G138" s="104"/>
      <c r="H138" s="104"/>
      <c r="I138" s="204"/>
      <c r="L138" s="298"/>
    </row>
    <row r="139" spans="1:9" s="96" customFormat="1" ht="21">
      <c r="A139" s="256" t="s">
        <v>18</v>
      </c>
      <c r="B139" s="396" t="s">
        <v>184</v>
      </c>
      <c r="C139" s="430"/>
      <c r="D139" s="397"/>
      <c r="E139" s="141">
        <f>+E105</f>
        <v>0</v>
      </c>
      <c r="F139" s="151"/>
      <c r="G139" s="104"/>
      <c r="H139" s="104"/>
      <c r="I139" s="204"/>
    </row>
    <row r="140" spans="1:9" s="96" customFormat="1" ht="21">
      <c r="A140" s="256" t="s">
        <v>60</v>
      </c>
      <c r="B140" s="290" t="s">
        <v>185</v>
      </c>
      <c r="C140" s="291"/>
      <c r="D140" s="292"/>
      <c r="E140" s="141">
        <f>+E112</f>
        <v>0</v>
      </c>
      <c r="F140" s="151"/>
      <c r="G140" s="104"/>
      <c r="H140" s="104"/>
      <c r="I140" s="204"/>
    </row>
    <row r="141" spans="1:12" s="96" customFormat="1" ht="21">
      <c r="A141" s="393" t="s">
        <v>186</v>
      </c>
      <c r="B141" s="394"/>
      <c r="C141" s="395"/>
      <c r="D141" s="293"/>
      <c r="E141" s="187">
        <f>SUM(E136:E140)</f>
        <v>0</v>
      </c>
      <c r="F141" s="151"/>
      <c r="G141" s="104"/>
      <c r="H141" s="104"/>
      <c r="I141" s="204"/>
      <c r="L141" s="221"/>
    </row>
    <row r="142" spans="1:16" s="96" customFormat="1" ht="21">
      <c r="A142" s="294" t="s">
        <v>64</v>
      </c>
      <c r="B142" s="440" t="s">
        <v>187</v>
      </c>
      <c r="C142" s="441"/>
      <c r="D142" s="442"/>
      <c r="E142" s="283">
        <f>E133</f>
        <v>0</v>
      </c>
      <c r="F142" s="151"/>
      <c r="G142" s="104"/>
      <c r="H142" s="104"/>
      <c r="I142" s="204"/>
      <c r="O142" s="299"/>
      <c r="P142" s="221"/>
    </row>
    <row r="143" spans="1:16" s="97" customFormat="1" ht="23.25">
      <c r="A143" s="443" t="s">
        <v>188</v>
      </c>
      <c r="B143" s="444"/>
      <c r="C143" s="444"/>
      <c r="D143" s="445"/>
      <c r="E143" s="295">
        <f>+E141+E142</f>
        <v>0</v>
      </c>
      <c r="F143" s="296">
        <f>SUM(F27:F142)</f>
        <v>0</v>
      </c>
      <c r="G143" s="104"/>
      <c r="H143" s="104"/>
      <c r="I143" s="204"/>
      <c r="J143" s="446"/>
      <c r="K143" s="446"/>
      <c r="O143" s="300"/>
      <c r="P143" s="301"/>
    </row>
    <row r="144" spans="1:8" ht="15">
      <c r="A144" s="103"/>
      <c r="B144" s="297"/>
      <c r="C144" s="297"/>
      <c r="D144" s="210"/>
      <c r="E144" s="205"/>
      <c r="F144" s="96"/>
      <c r="G144" s="104"/>
      <c r="H144" s="104"/>
    </row>
    <row r="145" spans="1:8" ht="15">
      <c r="A145" s="103"/>
      <c r="B145" s="297"/>
      <c r="C145" s="297"/>
      <c r="D145" s="210"/>
      <c r="E145" s="205"/>
      <c r="F145" s="96"/>
      <c r="G145" s="104"/>
      <c r="H145" s="104"/>
    </row>
    <row r="146" spans="1:8" ht="15">
      <c r="A146" s="103"/>
      <c r="B146" s="297"/>
      <c r="C146" s="297"/>
      <c r="D146" s="210"/>
      <c r="E146" s="205"/>
      <c r="F146" s="96"/>
      <c r="G146" s="104"/>
      <c r="H146" s="104"/>
    </row>
    <row r="147" spans="1:8" ht="15">
      <c r="A147" s="103"/>
      <c r="B147" s="297"/>
      <c r="C147" s="297"/>
      <c r="D147" s="210"/>
      <c r="E147" s="205"/>
      <c r="F147" s="96"/>
      <c r="G147" s="104"/>
      <c r="H147" s="104"/>
    </row>
    <row r="148" spans="1:8" ht="15">
      <c r="A148" s="103"/>
      <c r="B148" s="297"/>
      <c r="C148" s="297"/>
      <c r="D148" s="210"/>
      <c r="E148" s="205"/>
      <c r="F148" s="96"/>
      <c r="G148" s="104"/>
      <c r="H148" s="104"/>
    </row>
    <row r="149" spans="1:8" ht="15">
      <c r="A149" s="103"/>
      <c r="B149" s="297"/>
      <c r="C149" s="297"/>
      <c r="D149" s="210"/>
      <c r="E149" s="205"/>
      <c r="F149" s="96"/>
      <c r="G149" s="104"/>
      <c r="H149" s="104"/>
    </row>
    <row r="150" spans="1:8" ht="15">
      <c r="A150" s="103"/>
      <c r="B150" s="297"/>
      <c r="C150" s="297"/>
      <c r="D150" s="210"/>
      <c r="E150" s="205"/>
      <c r="F150" s="96"/>
      <c r="G150" s="104"/>
      <c r="H150" s="104"/>
    </row>
    <row r="151" spans="1:8" ht="15">
      <c r="A151" s="103"/>
      <c r="B151" s="297"/>
      <c r="C151" s="297"/>
      <c r="D151" s="210"/>
      <c r="E151" s="205"/>
      <c r="F151" s="96"/>
      <c r="G151" s="104"/>
      <c r="H151" s="104"/>
    </row>
    <row r="152" spans="1:8" ht="15">
      <c r="A152" s="103"/>
      <c r="B152" s="297"/>
      <c r="C152" s="297"/>
      <c r="D152" s="210"/>
      <c r="E152" s="205"/>
      <c r="F152" s="96"/>
      <c r="G152" s="104"/>
      <c r="H152" s="104"/>
    </row>
    <row r="153" spans="1:8" ht="15">
      <c r="A153" s="103"/>
      <c r="B153" s="297"/>
      <c r="C153" s="297"/>
      <c r="D153" s="210"/>
      <c r="E153" s="205"/>
      <c r="F153" s="96"/>
      <c r="G153" s="104"/>
      <c r="H153" s="104"/>
    </row>
    <row r="154" spans="1:8" ht="15">
      <c r="A154" s="103"/>
      <c r="B154" s="297"/>
      <c r="C154" s="297"/>
      <c r="D154" s="210"/>
      <c r="E154" s="205"/>
      <c r="F154" s="96"/>
      <c r="G154" s="96"/>
      <c r="H154" s="96"/>
    </row>
    <row r="155" spans="1:8" ht="15">
      <c r="A155" s="103"/>
      <c r="B155" s="297"/>
      <c r="C155" s="297"/>
      <c r="D155" s="210"/>
      <c r="E155" s="205"/>
      <c r="F155" s="96"/>
      <c r="G155" s="96"/>
      <c r="H155" s="96"/>
    </row>
    <row r="156" spans="1:8" ht="15">
      <c r="A156" s="103"/>
      <c r="B156" s="297"/>
      <c r="C156" s="297"/>
      <c r="D156" s="210"/>
      <c r="E156" s="205"/>
      <c r="F156" s="96"/>
      <c r="G156" s="96"/>
      <c r="H156" s="96"/>
    </row>
    <row r="157" spans="1:8" ht="15">
      <c r="A157" s="103"/>
      <c r="B157" s="297"/>
      <c r="C157" s="297"/>
      <c r="D157" s="210"/>
      <c r="E157" s="205"/>
      <c r="F157" s="96"/>
      <c r="G157" s="96"/>
      <c r="H157" s="96"/>
    </row>
    <row r="158" spans="1:8" ht="15">
      <c r="A158" s="103"/>
      <c r="B158" s="297"/>
      <c r="C158" s="297"/>
      <c r="D158" s="210"/>
      <c r="E158" s="205"/>
      <c r="F158" s="96"/>
      <c r="G158" s="96"/>
      <c r="H158" s="96"/>
    </row>
    <row r="159" spans="1:8" ht="15">
      <c r="A159" s="103"/>
      <c r="B159" s="297"/>
      <c r="C159" s="297"/>
      <c r="D159" s="210"/>
      <c r="E159" s="205"/>
      <c r="F159" s="96"/>
      <c r="G159" s="96"/>
      <c r="H159" s="96"/>
    </row>
    <row r="160" spans="1:8" ht="15">
      <c r="A160" s="103"/>
      <c r="B160" s="297"/>
      <c r="C160" s="297"/>
      <c r="D160" s="210"/>
      <c r="E160" s="205"/>
      <c r="F160" s="96"/>
      <c r="G160" s="96"/>
      <c r="H160" s="96"/>
    </row>
    <row r="161" spans="1:8" ht="15">
      <c r="A161" s="103"/>
      <c r="B161" s="297"/>
      <c r="C161" s="297"/>
      <c r="D161" s="210"/>
      <c r="E161" s="205"/>
      <c r="F161" s="96"/>
      <c r="G161" s="96"/>
      <c r="H161" s="96"/>
    </row>
    <row r="162" spans="1:8" ht="15">
      <c r="A162" s="103"/>
      <c r="B162" s="297"/>
      <c r="C162" s="297"/>
      <c r="D162" s="210"/>
      <c r="E162" s="205"/>
      <c r="F162" s="96"/>
      <c r="G162" s="96"/>
      <c r="H162" s="96"/>
    </row>
    <row r="163" spans="1:8" ht="15">
      <c r="A163" s="103"/>
      <c r="B163" s="297"/>
      <c r="C163" s="297"/>
      <c r="D163" s="210"/>
      <c r="E163" s="205"/>
      <c r="F163" s="96"/>
      <c r="G163" s="96"/>
      <c r="H163" s="96"/>
    </row>
    <row r="164" spans="1:8" ht="15">
      <c r="A164" s="103"/>
      <c r="B164" s="297"/>
      <c r="C164" s="297"/>
      <c r="D164" s="210"/>
      <c r="E164" s="205"/>
      <c r="F164" s="96"/>
      <c r="G164" s="96"/>
      <c r="H164" s="96"/>
    </row>
    <row r="165" spans="1:8" ht="15">
      <c r="A165" s="103"/>
      <c r="B165" s="297"/>
      <c r="C165" s="297"/>
      <c r="D165" s="210"/>
      <c r="E165" s="205"/>
      <c r="F165" s="96"/>
      <c r="G165" s="96"/>
      <c r="H165" s="96"/>
    </row>
    <row r="166" spans="1:8" ht="15">
      <c r="A166" s="103"/>
      <c r="B166" s="297"/>
      <c r="C166" s="297"/>
      <c r="D166" s="210"/>
      <c r="E166" s="205"/>
      <c r="F166" s="96"/>
      <c r="G166" s="96"/>
      <c r="H166" s="96"/>
    </row>
    <row r="167" spans="1:8" ht="15">
      <c r="A167" s="103"/>
      <c r="B167" s="297"/>
      <c r="C167" s="297"/>
      <c r="D167" s="210"/>
      <c r="E167" s="205"/>
      <c r="F167" s="96"/>
      <c r="G167" s="96"/>
      <c r="H167" s="96"/>
    </row>
    <row r="168" spans="1:8" ht="15">
      <c r="A168" s="103"/>
      <c r="B168" s="297"/>
      <c r="C168" s="297"/>
      <c r="D168" s="210"/>
      <c r="E168" s="205"/>
      <c r="F168" s="96"/>
      <c r="G168" s="96"/>
      <c r="H168" s="96"/>
    </row>
    <row r="169" spans="1:8" ht="15">
      <c r="A169" s="103"/>
      <c r="B169" s="297"/>
      <c r="C169" s="297"/>
      <c r="D169" s="210"/>
      <c r="E169" s="205"/>
      <c r="F169" s="96"/>
      <c r="G169" s="96"/>
      <c r="H169" s="96"/>
    </row>
    <row r="170" spans="1:8" ht="15">
      <c r="A170" s="103"/>
      <c r="B170" s="297"/>
      <c r="C170" s="297"/>
      <c r="D170" s="210"/>
      <c r="E170" s="205"/>
      <c r="F170" s="96"/>
      <c r="G170" s="96"/>
      <c r="H170" s="96"/>
    </row>
    <row r="171" spans="1:8" ht="15">
      <c r="A171" s="103"/>
      <c r="B171" s="297"/>
      <c r="C171" s="297"/>
      <c r="D171" s="210"/>
      <c r="E171" s="205"/>
      <c r="F171" s="96"/>
      <c r="G171" s="96"/>
      <c r="H171" s="96"/>
    </row>
    <row r="172" spans="1:8" ht="15">
      <c r="A172" s="103"/>
      <c r="B172" s="297"/>
      <c r="C172" s="297"/>
      <c r="D172" s="210"/>
      <c r="E172" s="205"/>
      <c r="F172" s="96"/>
      <c r="G172" s="96"/>
      <c r="H172" s="96"/>
    </row>
    <row r="173" spans="1:8" ht="15">
      <c r="A173" s="103"/>
      <c r="B173" s="297"/>
      <c r="C173" s="297"/>
      <c r="D173" s="210"/>
      <c r="E173" s="205"/>
      <c r="F173" s="96"/>
      <c r="G173" s="96"/>
      <c r="H173" s="96"/>
    </row>
    <row r="174" spans="1:8" ht="15">
      <c r="A174" s="103"/>
      <c r="B174" s="297"/>
      <c r="C174" s="297"/>
      <c r="D174" s="210"/>
      <c r="E174" s="205"/>
      <c r="F174" s="96"/>
      <c r="G174" s="96"/>
      <c r="H174" s="96"/>
    </row>
    <row r="175" spans="1:8" ht="15">
      <c r="A175" s="103"/>
      <c r="B175" s="297"/>
      <c r="C175" s="297"/>
      <c r="D175" s="210"/>
      <c r="E175" s="205"/>
      <c r="F175" s="96"/>
      <c r="G175" s="96"/>
      <c r="H175" s="96"/>
    </row>
    <row r="176" spans="1:8" ht="15">
      <c r="A176" s="103"/>
      <c r="B176" s="297"/>
      <c r="C176" s="297"/>
      <c r="D176" s="210"/>
      <c r="E176" s="205"/>
      <c r="F176" s="96"/>
      <c r="G176" s="96"/>
      <c r="H176" s="96"/>
    </row>
    <row r="177" spans="1:8" ht="15">
      <c r="A177" s="103"/>
      <c r="B177" s="297"/>
      <c r="C177" s="297"/>
      <c r="D177" s="210"/>
      <c r="E177" s="205"/>
      <c r="F177" s="96"/>
      <c r="G177" s="96"/>
      <c r="H177" s="96"/>
    </row>
    <row r="178" spans="1:8" ht="15">
      <c r="A178" s="103"/>
      <c r="B178" s="297"/>
      <c r="C178" s="297"/>
      <c r="D178" s="210"/>
      <c r="E178" s="205"/>
      <c r="F178" s="96"/>
      <c r="G178" s="96"/>
      <c r="H178" s="96"/>
    </row>
    <row r="179" spans="1:8" ht="15">
      <c r="A179" s="103"/>
      <c r="B179" s="297"/>
      <c r="C179" s="297"/>
      <c r="D179" s="210"/>
      <c r="E179" s="205"/>
      <c r="F179" s="96"/>
      <c r="G179" s="96"/>
      <c r="H179" s="96"/>
    </row>
    <row r="180" spans="1:8" ht="15">
      <c r="A180" s="103"/>
      <c r="B180" s="297"/>
      <c r="C180" s="297"/>
      <c r="D180" s="210"/>
      <c r="E180" s="205"/>
      <c r="F180" s="96"/>
      <c r="G180" s="96"/>
      <c r="H180" s="96"/>
    </row>
    <row r="181" spans="1:8" ht="15">
      <c r="A181" s="103"/>
      <c r="B181" s="297"/>
      <c r="C181" s="297"/>
      <c r="D181" s="210"/>
      <c r="E181" s="205"/>
      <c r="F181" s="96"/>
      <c r="G181" s="96"/>
      <c r="H181" s="96"/>
    </row>
    <row r="182" spans="1:8" ht="15">
      <c r="A182" s="103"/>
      <c r="B182" s="297"/>
      <c r="C182" s="297"/>
      <c r="D182" s="210"/>
      <c r="E182" s="205"/>
      <c r="F182" s="96"/>
      <c r="G182" s="96"/>
      <c r="H182" s="96"/>
    </row>
    <row r="183" spans="1:8" ht="15">
      <c r="A183" s="103"/>
      <c r="B183" s="297"/>
      <c r="C183" s="297"/>
      <c r="D183" s="210"/>
      <c r="E183" s="205"/>
      <c r="F183" s="96"/>
      <c r="G183" s="96"/>
      <c r="H183" s="96"/>
    </row>
    <row r="184" spans="1:8" ht="15">
      <c r="A184" s="103"/>
      <c r="B184" s="297"/>
      <c r="C184" s="297"/>
      <c r="D184" s="210"/>
      <c r="E184" s="205"/>
      <c r="F184" s="96"/>
      <c r="G184" s="96"/>
      <c r="H184" s="96"/>
    </row>
    <row r="185" spans="1:8" ht="15">
      <c r="A185" s="103"/>
      <c r="B185" s="297"/>
      <c r="C185" s="297"/>
      <c r="D185" s="210"/>
      <c r="E185" s="205"/>
      <c r="F185" s="96"/>
      <c r="G185" s="96"/>
      <c r="H185" s="96"/>
    </row>
    <row r="186" spans="1:8" ht="15">
      <c r="A186" s="103"/>
      <c r="B186" s="297"/>
      <c r="C186" s="297"/>
      <c r="D186" s="210"/>
      <c r="E186" s="205"/>
      <c r="F186" s="96"/>
      <c r="G186" s="96"/>
      <c r="H186" s="96"/>
    </row>
    <row r="187" spans="1:8" ht="15">
      <c r="A187" s="103"/>
      <c r="B187" s="297"/>
      <c r="C187" s="297"/>
      <c r="D187" s="210"/>
      <c r="E187" s="205"/>
      <c r="F187" s="96"/>
      <c r="G187" s="96"/>
      <c r="H187" s="96"/>
    </row>
    <row r="188" spans="1:8" ht="15">
      <c r="A188" s="103"/>
      <c r="B188" s="297"/>
      <c r="C188" s="297"/>
      <c r="D188" s="210"/>
      <c r="E188" s="205"/>
      <c r="F188" s="96"/>
      <c r="G188" s="96"/>
      <c r="H188" s="96"/>
    </row>
    <row r="189" spans="1:8" ht="15">
      <c r="A189" s="103"/>
      <c r="B189" s="297"/>
      <c r="C189" s="297"/>
      <c r="D189" s="210"/>
      <c r="E189" s="205"/>
      <c r="F189" s="96"/>
      <c r="G189" s="96"/>
      <c r="H189" s="96"/>
    </row>
    <row r="190" spans="1:8" ht="15">
      <c r="A190" s="103"/>
      <c r="B190" s="297"/>
      <c r="C190" s="297"/>
      <c r="D190" s="210"/>
      <c r="E190" s="205"/>
      <c r="F190" s="96"/>
      <c r="G190" s="96"/>
      <c r="H190" s="96"/>
    </row>
    <row r="191" spans="1:8" ht="15">
      <c r="A191" s="103"/>
      <c r="B191" s="297"/>
      <c r="C191" s="297"/>
      <c r="D191" s="210"/>
      <c r="E191" s="205"/>
      <c r="F191" s="96"/>
      <c r="G191" s="96"/>
      <c r="H191" s="96"/>
    </row>
    <row r="192" spans="1:8" ht="15">
      <c r="A192" s="103"/>
      <c r="B192" s="297"/>
      <c r="C192" s="297"/>
      <c r="D192" s="210"/>
      <c r="E192" s="205"/>
      <c r="F192" s="96"/>
      <c r="G192" s="96"/>
      <c r="H192" s="96"/>
    </row>
    <row r="193" spans="1:8" ht="15">
      <c r="A193" s="103"/>
      <c r="B193" s="297"/>
      <c r="C193" s="297"/>
      <c r="D193" s="210"/>
      <c r="E193" s="205"/>
      <c r="F193" s="96"/>
      <c r="G193" s="96"/>
      <c r="H193" s="96"/>
    </row>
    <row r="194" spans="1:8" ht="15">
      <c r="A194" s="103"/>
      <c r="B194" s="297"/>
      <c r="C194" s="297"/>
      <c r="D194" s="210"/>
      <c r="E194" s="205"/>
      <c r="F194" s="96"/>
      <c r="G194" s="96"/>
      <c r="H194" s="96"/>
    </row>
    <row r="195" spans="1:8" ht="15">
      <c r="A195" s="103"/>
      <c r="B195" s="297"/>
      <c r="C195" s="297"/>
      <c r="D195" s="210"/>
      <c r="E195" s="205"/>
      <c r="F195" s="96"/>
      <c r="G195" s="96"/>
      <c r="H195" s="96"/>
    </row>
    <row r="196" spans="1:8" ht="15">
      <c r="A196" s="103"/>
      <c r="B196" s="297"/>
      <c r="C196" s="297"/>
      <c r="D196" s="210"/>
      <c r="E196" s="205"/>
      <c r="F196" s="96"/>
      <c r="G196" s="96"/>
      <c r="H196" s="96"/>
    </row>
    <row r="197" spans="1:8" ht="15">
      <c r="A197" s="103"/>
      <c r="B197" s="297"/>
      <c r="C197" s="297"/>
      <c r="D197" s="210"/>
      <c r="E197" s="205"/>
      <c r="F197" s="96"/>
      <c r="G197" s="96"/>
      <c r="H197" s="96"/>
    </row>
    <row r="198" spans="1:8" ht="15">
      <c r="A198" s="103"/>
      <c r="B198" s="297"/>
      <c r="C198" s="297"/>
      <c r="D198" s="210"/>
      <c r="E198" s="205"/>
      <c r="F198" s="96"/>
      <c r="G198" s="96"/>
      <c r="H198" s="96"/>
    </row>
    <row r="199" spans="1:8" ht="15">
      <c r="A199" s="103"/>
      <c r="B199" s="297"/>
      <c r="C199" s="297"/>
      <c r="D199" s="210"/>
      <c r="E199" s="205"/>
      <c r="F199" s="96"/>
      <c r="G199" s="96"/>
      <c r="H199" s="96"/>
    </row>
    <row r="200" spans="1:8" ht="15">
      <c r="A200" s="103"/>
      <c r="B200" s="297"/>
      <c r="C200" s="297"/>
      <c r="D200" s="210"/>
      <c r="E200" s="205"/>
      <c r="F200" s="96"/>
      <c r="G200" s="96"/>
      <c r="H200" s="96"/>
    </row>
    <row r="201" spans="1:8" ht="15">
      <c r="A201" s="103"/>
      <c r="B201" s="297"/>
      <c r="C201" s="297"/>
      <c r="D201" s="210"/>
      <c r="E201" s="205"/>
      <c r="F201" s="96"/>
      <c r="G201" s="96"/>
      <c r="H201" s="96"/>
    </row>
    <row r="202" spans="1:8" ht="15">
      <c r="A202" s="103"/>
      <c r="B202" s="297"/>
      <c r="C202" s="297"/>
      <c r="D202" s="210"/>
      <c r="E202" s="205"/>
      <c r="F202" s="96"/>
      <c r="G202" s="96"/>
      <c r="H202" s="96"/>
    </row>
    <row r="203" spans="1:8" ht="15">
      <c r="A203" s="103"/>
      <c r="B203" s="297"/>
      <c r="C203" s="297"/>
      <c r="D203" s="210"/>
      <c r="E203" s="205"/>
      <c r="F203" s="96"/>
      <c r="G203" s="96"/>
      <c r="H203" s="96"/>
    </row>
    <row r="204" spans="1:8" ht="15">
      <c r="A204" s="103"/>
      <c r="B204" s="297"/>
      <c r="C204" s="297"/>
      <c r="D204" s="210"/>
      <c r="E204" s="205"/>
      <c r="F204" s="96"/>
      <c r="G204" s="96"/>
      <c r="H204" s="96"/>
    </row>
    <row r="205" spans="1:8" ht="15">
      <c r="A205" s="103"/>
      <c r="B205" s="297"/>
      <c r="C205" s="297"/>
      <c r="D205" s="210"/>
      <c r="E205" s="205"/>
      <c r="F205" s="96"/>
      <c r="G205" s="96"/>
      <c r="H205" s="96"/>
    </row>
    <row r="206" spans="1:8" ht="15">
      <c r="A206" s="103"/>
      <c r="B206" s="297"/>
      <c r="C206" s="297"/>
      <c r="D206" s="210"/>
      <c r="E206" s="205"/>
      <c r="F206" s="96"/>
      <c r="G206" s="96"/>
      <c r="H206" s="96"/>
    </row>
    <row r="207" spans="1:8" ht="15">
      <c r="A207" s="103"/>
      <c r="B207" s="297"/>
      <c r="C207" s="297"/>
      <c r="D207" s="210"/>
      <c r="E207" s="205"/>
      <c r="F207" s="96"/>
      <c r="G207" s="96"/>
      <c r="H207" s="96"/>
    </row>
    <row r="208" spans="1:8" ht="15">
      <c r="A208" s="103"/>
      <c r="B208" s="297"/>
      <c r="C208" s="297"/>
      <c r="D208" s="210"/>
      <c r="E208" s="205"/>
      <c r="F208" s="96"/>
      <c r="G208" s="96"/>
      <c r="H208" s="96"/>
    </row>
    <row r="209" spans="1:8" ht="15">
      <c r="A209" s="103"/>
      <c r="B209" s="297"/>
      <c r="C209" s="297"/>
      <c r="D209" s="210"/>
      <c r="E209" s="205"/>
      <c r="F209" s="96"/>
      <c r="G209" s="96"/>
      <c r="H209" s="96"/>
    </row>
    <row r="210" spans="1:8" ht="15">
      <c r="A210" s="103"/>
      <c r="B210" s="297"/>
      <c r="C210" s="297"/>
      <c r="D210" s="210"/>
      <c r="E210" s="205"/>
      <c r="F210" s="96"/>
      <c r="G210" s="96"/>
      <c r="H210" s="96"/>
    </row>
    <row r="211" spans="1:8" ht="15">
      <c r="A211" s="103"/>
      <c r="B211" s="297"/>
      <c r="C211" s="297"/>
      <c r="D211" s="210"/>
      <c r="E211" s="205"/>
      <c r="F211" s="96"/>
      <c r="G211" s="96"/>
      <c r="H211" s="96"/>
    </row>
    <row r="212" spans="1:8" ht="15">
      <c r="A212" s="103"/>
      <c r="B212" s="297"/>
      <c r="C212" s="297"/>
      <c r="D212" s="210"/>
      <c r="E212" s="205"/>
      <c r="F212" s="96"/>
      <c r="G212" s="96"/>
      <c r="H212" s="96"/>
    </row>
    <row r="213" spans="1:8" ht="15">
      <c r="A213" s="103"/>
      <c r="B213" s="297"/>
      <c r="C213" s="297"/>
      <c r="D213" s="210"/>
      <c r="E213" s="205"/>
      <c r="F213" s="96"/>
      <c r="G213" s="96"/>
      <c r="H213" s="96"/>
    </row>
    <row r="214" spans="1:8" ht="15">
      <c r="A214" s="103"/>
      <c r="B214" s="297"/>
      <c r="C214" s="297"/>
      <c r="D214" s="210"/>
      <c r="E214" s="205"/>
      <c r="F214" s="96"/>
      <c r="G214" s="96"/>
      <c r="H214" s="96"/>
    </row>
    <row r="215" spans="1:8" ht="15">
      <c r="A215" s="103"/>
      <c r="B215" s="297"/>
      <c r="C215" s="297"/>
      <c r="D215" s="210"/>
      <c r="E215" s="205"/>
      <c r="F215" s="96"/>
      <c r="G215" s="96"/>
      <c r="H215" s="96"/>
    </row>
    <row r="216" spans="1:8" ht="15">
      <c r="A216" s="103"/>
      <c r="B216" s="297"/>
      <c r="C216" s="297"/>
      <c r="D216" s="210"/>
      <c r="E216" s="205"/>
      <c r="F216" s="96"/>
      <c r="G216" s="96"/>
      <c r="H216" s="96"/>
    </row>
    <row r="217" spans="1:8" ht="15">
      <c r="A217" s="103"/>
      <c r="B217" s="297"/>
      <c r="C217" s="297"/>
      <c r="D217" s="210"/>
      <c r="E217" s="205"/>
      <c r="F217" s="96"/>
      <c r="G217" s="96"/>
      <c r="H217" s="96"/>
    </row>
    <row r="218" spans="1:8" ht="15">
      <c r="A218" s="103"/>
      <c r="B218" s="297"/>
      <c r="C218" s="297"/>
      <c r="D218" s="210"/>
      <c r="E218" s="205"/>
      <c r="F218" s="96"/>
      <c r="G218" s="96"/>
      <c r="H218" s="96"/>
    </row>
    <row r="219" spans="1:8" ht="15">
      <c r="A219" s="103"/>
      <c r="B219" s="297"/>
      <c r="C219" s="297"/>
      <c r="D219" s="210"/>
      <c r="E219" s="205"/>
      <c r="F219" s="96"/>
      <c r="G219" s="96"/>
      <c r="H219" s="96"/>
    </row>
    <row r="220" spans="1:8" ht="15">
      <c r="A220" s="103"/>
      <c r="B220" s="297"/>
      <c r="C220" s="297"/>
      <c r="D220" s="210"/>
      <c r="E220" s="205"/>
      <c r="F220" s="96"/>
      <c r="G220" s="96"/>
      <c r="H220" s="96"/>
    </row>
    <row r="221" spans="1:8" ht="15">
      <c r="A221" s="103"/>
      <c r="B221" s="297"/>
      <c r="C221" s="297"/>
      <c r="D221" s="210"/>
      <c r="E221" s="205"/>
      <c r="F221" s="96"/>
      <c r="G221" s="96"/>
      <c r="H221" s="96"/>
    </row>
    <row r="222" spans="1:8" ht="15">
      <c r="A222" s="103"/>
      <c r="B222" s="297"/>
      <c r="C222" s="297"/>
      <c r="D222" s="210"/>
      <c r="E222" s="205"/>
      <c r="F222" s="96"/>
      <c r="G222" s="96"/>
      <c r="H222" s="96"/>
    </row>
    <row r="223" spans="1:8" ht="15">
      <c r="A223" s="103"/>
      <c r="B223" s="297"/>
      <c r="C223" s="297"/>
      <c r="D223" s="210"/>
      <c r="E223" s="205"/>
      <c r="F223" s="96"/>
      <c r="G223" s="96"/>
      <c r="H223" s="96"/>
    </row>
    <row r="224" spans="1:8" ht="15">
      <c r="A224" s="103"/>
      <c r="B224" s="297"/>
      <c r="C224" s="297"/>
      <c r="D224" s="210"/>
      <c r="E224" s="205"/>
      <c r="F224" s="96"/>
      <c r="G224" s="96"/>
      <c r="H224" s="96"/>
    </row>
    <row r="225" spans="1:8" ht="15">
      <c r="A225" s="103"/>
      <c r="B225" s="297"/>
      <c r="C225" s="297"/>
      <c r="D225" s="210"/>
      <c r="E225" s="205"/>
      <c r="F225" s="96"/>
      <c r="G225" s="96"/>
      <c r="H225" s="96"/>
    </row>
    <row r="226" spans="1:8" ht="15">
      <c r="A226" s="103"/>
      <c r="B226" s="297"/>
      <c r="C226" s="297"/>
      <c r="D226" s="210"/>
      <c r="E226" s="205"/>
      <c r="F226" s="96"/>
      <c r="G226" s="96"/>
      <c r="H226" s="96"/>
    </row>
    <row r="227" spans="1:8" ht="15">
      <c r="A227" s="103"/>
      <c r="B227" s="297"/>
      <c r="C227" s="297"/>
      <c r="D227" s="210"/>
      <c r="E227" s="205"/>
      <c r="F227" s="96"/>
      <c r="G227" s="96"/>
      <c r="H227" s="96"/>
    </row>
    <row r="228" spans="1:8" ht="15">
      <c r="A228" s="103"/>
      <c r="B228" s="297"/>
      <c r="C228" s="297"/>
      <c r="D228" s="210"/>
      <c r="E228" s="205"/>
      <c r="F228" s="96"/>
      <c r="G228" s="96"/>
      <c r="H228" s="96"/>
    </row>
    <row r="229" spans="1:8" ht="15">
      <c r="A229" s="103"/>
      <c r="B229" s="297"/>
      <c r="C229" s="297"/>
      <c r="D229" s="210"/>
      <c r="E229" s="205"/>
      <c r="F229" s="96"/>
      <c r="G229" s="96"/>
      <c r="H229" s="96"/>
    </row>
    <row r="230" spans="1:8" ht="15">
      <c r="A230" s="103"/>
      <c r="B230" s="297"/>
      <c r="C230" s="297"/>
      <c r="D230" s="210"/>
      <c r="E230" s="205"/>
      <c r="F230" s="96"/>
      <c r="G230" s="96"/>
      <c r="H230" s="96"/>
    </row>
    <row r="231" spans="1:8" ht="15">
      <c r="A231" s="103"/>
      <c r="B231" s="297"/>
      <c r="C231" s="297"/>
      <c r="D231" s="210"/>
      <c r="E231" s="205"/>
      <c r="F231" s="96"/>
      <c r="G231" s="96"/>
      <c r="H231" s="96"/>
    </row>
    <row r="232" spans="1:8" ht="15">
      <c r="A232" s="103"/>
      <c r="B232" s="297"/>
      <c r="C232" s="297"/>
      <c r="D232" s="210"/>
      <c r="E232" s="205"/>
      <c r="F232" s="96"/>
      <c r="G232" s="96"/>
      <c r="H232" s="96"/>
    </row>
    <row r="233" spans="1:8" ht="15">
      <c r="A233" s="103"/>
      <c r="B233" s="297"/>
      <c r="C233" s="297"/>
      <c r="D233" s="210"/>
      <c r="E233" s="205"/>
      <c r="F233" s="96"/>
      <c r="G233" s="96"/>
      <c r="H233" s="96"/>
    </row>
    <row r="234" spans="1:8" ht="15">
      <c r="A234" s="103"/>
      <c r="B234" s="297"/>
      <c r="C234" s="297"/>
      <c r="D234" s="210"/>
      <c r="E234" s="205"/>
      <c r="F234" s="96"/>
      <c r="G234" s="96"/>
      <c r="H234" s="96"/>
    </row>
    <row r="235" spans="1:8" ht="15">
      <c r="A235" s="103"/>
      <c r="B235" s="297"/>
      <c r="C235" s="297"/>
      <c r="D235" s="210"/>
      <c r="E235" s="205"/>
      <c r="F235" s="96"/>
      <c r="G235" s="96"/>
      <c r="H235" s="96"/>
    </row>
    <row r="236" spans="1:8" ht="15">
      <c r="A236" s="103"/>
      <c r="B236" s="297"/>
      <c r="C236" s="297"/>
      <c r="D236" s="210"/>
      <c r="E236" s="205"/>
      <c r="F236" s="96"/>
      <c r="G236" s="96"/>
      <c r="H236" s="96"/>
    </row>
    <row r="237" spans="1:8" ht="15">
      <c r="A237" s="103"/>
      <c r="B237" s="297"/>
      <c r="C237" s="297"/>
      <c r="D237" s="210"/>
      <c r="E237" s="205"/>
      <c r="F237" s="96"/>
      <c r="G237" s="96"/>
      <c r="H237" s="96"/>
    </row>
    <row r="238" spans="1:8" ht="15">
      <c r="A238" s="103"/>
      <c r="B238" s="297"/>
      <c r="C238" s="297"/>
      <c r="D238" s="210"/>
      <c r="E238" s="205"/>
      <c r="F238" s="96"/>
      <c r="G238" s="96"/>
      <c r="H238" s="96"/>
    </row>
    <row r="239" spans="1:8" ht="15">
      <c r="A239" s="103"/>
      <c r="B239" s="297"/>
      <c r="C239" s="297"/>
      <c r="D239" s="210"/>
      <c r="E239" s="205"/>
      <c r="F239" s="96"/>
      <c r="G239" s="96"/>
      <c r="H239" s="96"/>
    </row>
    <row r="240" spans="1:8" ht="15">
      <c r="A240" s="103"/>
      <c r="B240" s="297"/>
      <c r="C240" s="297"/>
      <c r="D240" s="210"/>
      <c r="E240" s="205"/>
      <c r="F240" s="96"/>
      <c r="G240" s="96"/>
      <c r="H240" s="96"/>
    </row>
    <row r="241" spans="1:8" ht="15">
      <c r="A241" s="103"/>
      <c r="B241" s="297"/>
      <c r="C241" s="297"/>
      <c r="D241" s="210"/>
      <c r="E241" s="205"/>
      <c r="F241" s="96"/>
      <c r="G241" s="96"/>
      <c r="H241" s="96"/>
    </row>
    <row r="242" spans="1:8" ht="15">
      <c r="A242" s="103"/>
      <c r="B242" s="297"/>
      <c r="C242" s="297"/>
      <c r="D242" s="210"/>
      <c r="E242" s="205"/>
      <c r="F242" s="96"/>
      <c r="G242" s="96"/>
      <c r="H242" s="96"/>
    </row>
    <row r="243" spans="1:8" ht="15">
      <c r="A243" s="103"/>
      <c r="B243" s="297"/>
      <c r="C243" s="297"/>
      <c r="D243" s="210"/>
      <c r="E243" s="205"/>
      <c r="F243" s="96"/>
      <c r="G243" s="96"/>
      <c r="H243" s="96"/>
    </row>
    <row r="244" spans="1:8" ht="15">
      <c r="A244" s="103"/>
      <c r="B244" s="297"/>
      <c r="C244" s="297"/>
      <c r="D244" s="210"/>
      <c r="E244" s="205"/>
      <c r="F244" s="96"/>
      <c r="G244" s="96"/>
      <c r="H244" s="96"/>
    </row>
    <row r="245" spans="1:8" ht="15">
      <c r="A245" s="103"/>
      <c r="B245" s="297"/>
      <c r="C245" s="297"/>
      <c r="D245" s="210"/>
      <c r="E245" s="205"/>
      <c r="F245" s="96"/>
      <c r="G245" s="96"/>
      <c r="H245" s="96"/>
    </row>
    <row r="246" spans="1:8" ht="15">
      <c r="A246" s="103"/>
      <c r="B246" s="297"/>
      <c r="C246" s="297"/>
      <c r="D246" s="210"/>
      <c r="E246" s="205"/>
      <c r="F246" s="96"/>
      <c r="G246" s="96"/>
      <c r="H246" s="96"/>
    </row>
    <row r="247" spans="1:8" ht="15">
      <c r="A247" s="103"/>
      <c r="B247" s="297"/>
      <c r="C247" s="297"/>
      <c r="D247" s="210"/>
      <c r="E247" s="205"/>
      <c r="F247" s="96"/>
      <c r="G247" s="96"/>
      <c r="H247" s="96"/>
    </row>
    <row r="248" spans="1:8" ht="15">
      <c r="A248" s="103"/>
      <c r="B248" s="297"/>
      <c r="C248" s="297"/>
      <c r="D248" s="210"/>
      <c r="E248" s="205"/>
      <c r="F248" s="96"/>
      <c r="G248" s="96"/>
      <c r="H248" s="96"/>
    </row>
    <row r="249" spans="1:8" ht="15">
      <c r="A249" s="103"/>
      <c r="B249" s="297"/>
      <c r="C249" s="297"/>
      <c r="D249" s="210"/>
      <c r="E249" s="205"/>
      <c r="F249" s="96"/>
      <c r="G249" s="96"/>
      <c r="H249" s="96"/>
    </row>
    <row r="250" spans="1:8" ht="15">
      <c r="A250" s="103"/>
      <c r="B250" s="297"/>
      <c r="C250" s="297"/>
      <c r="D250" s="210"/>
      <c r="E250" s="205"/>
      <c r="F250" s="96"/>
      <c r="G250" s="96"/>
      <c r="H250" s="96"/>
    </row>
    <row r="251" spans="1:8" ht="15">
      <c r="A251" s="103"/>
      <c r="B251" s="297"/>
      <c r="C251" s="297"/>
      <c r="D251" s="210"/>
      <c r="E251" s="205"/>
      <c r="F251" s="96"/>
      <c r="G251" s="96"/>
      <c r="H251" s="96"/>
    </row>
    <row r="252" spans="1:8" ht="15">
      <c r="A252" s="103"/>
      <c r="B252" s="297"/>
      <c r="C252" s="297"/>
      <c r="D252" s="210"/>
      <c r="E252" s="205"/>
      <c r="F252" s="96"/>
      <c r="G252" s="96"/>
      <c r="H252" s="96"/>
    </row>
    <row r="253" spans="1:8" ht="15">
      <c r="A253" s="103"/>
      <c r="B253" s="297"/>
      <c r="C253" s="297"/>
      <c r="D253" s="210"/>
      <c r="E253" s="205"/>
      <c r="F253" s="96"/>
      <c r="G253" s="96"/>
      <c r="H253" s="96"/>
    </row>
    <row r="254" spans="1:8" ht="15">
      <c r="A254" s="103"/>
      <c r="B254" s="297"/>
      <c r="C254" s="297"/>
      <c r="D254" s="210"/>
      <c r="E254" s="205"/>
      <c r="F254" s="96"/>
      <c r="G254" s="96"/>
      <c r="H254" s="96"/>
    </row>
    <row r="255" spans="1:8" ht="15">
      <c r="A255" s="103"/>
      <c r="B255" s="297"/>
      <c r="C255" s="297"/>
      <c r="D255" s="210"/>
      <c r="E255" s="205"/>
      <c r="F255" s="96"/>
      <c r="G255" s="96"/>
      <c r="H255" s="96"/>
    </row>
    <row r="256" spans="1:8" ht="15">
      <c r="A256" s="103"/>
      <c r="B256" s="297"/>
      <c r="C256" s="297"/>
      <c r="D256" s="210"/>
      <c r="E256" s="205"/>
      <c r="F256" s="96"/>
      <c r="G256" s="96"/>
      <c r="H256" s="96"/>
    </row>
    <row r="257" spans="1:8" ht="15">
      <c r="A257" s="103"/>
      <c r="B257" s="297"/>
      <c r="C257" s="297"/>
      <c r="D257" s="210"/>
      <c r="E257" s="205"/>
      <c r="F257" s="96"/>
      <c r="G257" s="96"/>
      <c r="H257" s="96"/>
    </row>
    <row r="258" spans="1:8" ht="15">
      <c r="A258" s="103"/>
      <c r="B258" s="297"/>
      <c r="C258" s="297"/>
      <c r="D258" s="210"/>
      <c r="E258" s="205"/>
      <c r="F258" s="96"/>
      <c r="G258" s="96"/>
      <c r="H258" s="96"/>
    </row>
    <row r="259" spans="1:8" ht="15">
      <c r="A259" s="103"/>
      <c r="B259" s="297"/>
      <c r="C259" s="297"/>
      <c r="D259" s="210"/>
      <c r="E259" s="205"/>
      <c r="F259" s="96"/>
      <c r="G259" s="96"/>
      <c r="H259" s="96"/>
    </row>
    <row r="260" spans="1:8" ht="15">
      <c r="A260" s="103"/>
      <c r="B260" s="297"/>
      <c r="C260" s="297"/>
      <c r="D260" s="210"/>
      <c r="E260" s="205"/>
      <c r="F260" s="96"/>
      <c r="G260" s="96"/>
      <c r="H260" s="96"/>
    </row>
    <row r="261" spans="1:8" ht="15">
      <c r="A261" s="103"/>
      <c r="B261" s="297"/>
      <c r="C261" s="297"/>
      <c r="D261" s="210"/>
      <c r="E261" s="205"/>
      <c r="F261" s="96"/>
      <c r="G261" s="96"/>
      <c r="H261" s="96"/>
    </row>
    <row r="262" spans="1:8" ht="15">
      <c r="A262" s="103"/>
      <c r="B262" s="297"/>
      <c r="C262" s="297"/>
      <c r="D262" s="210"/>
      <c r="E262" s="205"/>
      <c r="F262" s="96"/>
      <c r="G262" s="96"/>
      <c r="H262" s="96"/>
    </row>
    <row r="263" spans="1:8" ht="15">
      <c r="A263" s="103"/>
      <c r="B263" s="297"/>
      <c r="C263" s="297"/>
      <c r="D263" s="210"/>
      <c r="E263" s="205"/>
      <c r="F263" s="96"/>
      <c r="G263" s="96"/>
      <c r="H263" s="96"/>
    </row>
    <row r="264" spans="1:8" ht="15">
      <c r="A264" s="103"/>
      <c r="B264" s="297"/>
      <c r="C264" s="297"/>
      <c r="D264" s="210"/>
      <c r="E264" s="205"/>
      <c r="F264" s="96"/>
      <c r="G264" s="96"/>
      <c r="H264" s="96"/>
    </row>
    <row r="265" spans="1:8" ht="15">
      <c r="A265" s="103"/>
      <c r="B265" s="297"/>
      <c r="C265" s="297"/>
      <c r="D265" s="210"/>
      <c r="E265" s="205"/>
      <c r="F265" s="96"/>
      <c r="G265" s="96"/>
      <c r="H265" s="96"/>
    </row>
    <row r="266" spans="1:8" ht="15">
      <c r="A266" s="103"/>
      <c r="B266" s="297"/>
      <c r="C266" s="297"/>
      <c r="D266" s="210"/>
      <c r="E266" s="205"/>
      <c r="F266" s="96"/>
      <c r="G266" s="96"/>
      <c r="H266" s="96"/>
    </row>
    <row r="267" spans="1:8" ht="15">
      <c r="A267" s="103"/>
      <c r="B267" s="297"/>
      <c r="C267" s="297"/>
      <c r="D267" s="210"/>
      <c r="E267" s="205"/>
      <c r="F267" s="96"/>
      <c r="G267" s="96"/>
      <c r="H267" s="96"/>
    </row>
    <row r="268" spans="1:8" ht="15">
      <c r="A268" s="103"/>
      <c r="B268" s="297"/>
      <c r="C268" s="297"/>
      <c r="D268" s="210"/>
      <c r="E268" s="205"/>
      <c r="F268" s="96"/>
      <c r="G268" s="96"/>
      <c r="H268" s="96"/>
    </row>
    <row r="269" spans="1:8" ht="15">
      <c r="A269" s="103"/>
      <c r="B269" s="297"/>
      <c r="C269" s="297"/>
      <c r="D269" s="210"/>
      <c r="E269" s="205"/>
      <c r="F269" s="96"/>
      <c r="G269" s="96"/>
      <c r="H269" s="96"/>
    </row>
    <row r="270" spans="1:8" ht="15">
      <c r="A270" s="103"/>
      <c r="B270" s="297"/>
      <c r="C270" s="297"/>
      <c r="D270" s="210"/>
      <c r="E270" s="205"/>
      <c r="F270" s="96"/>
      <c r="G270" s="96"/>
      <c r="H270" s="96"/>
    </row>
    <row r="271" spans="1:8" ht="15">
      <c r="A271" s="103"/>
      <c r="B271" s="297"/>
      <c r="C271" s="297"/>
      <c r="D271" s="210"/>
      <c r="E271" s="205"/>
      <c r="F271" s="96"/>
      <c r="G271" s="96"/>
      <c r="H271" s="96"/>
    </row>
    <row r="272" spans="1:8" ht="15">
      <c r="A272" s="103"/>
      <c r="B272" s="297"/>
      <c r="C272" s="297"/>
      <c r="D272" s="210"/>
      <c r="E272" s="205"/>
      <c r="F272" s="96"/>
      <c r="G272" s="96"/>
      <c r="H272" s="96"/>
    </row>
    <row r="273" spans="1:8" ht="15">
      <c r="A273" s="103"/>
      <c r="B273" s="297"/>
      <c r="C273" s="297"/>
      <c r="D273" s="210"/>
      <c r="E273" s="205"/>
      <c r="F273" s="96"/>
      <c r="G273" s="96"/>
      <c r="H273" s="96"/>
    </row>
    <row r="274" spans="1:8" ht="15">
      <c r="A274" s="103"/>
      <c r="B274" s="297"/>
      <c r="C274" s="297"/>
      <c r="D274" s="210"/>
      <c r="E274" s="205"/>
      <c r="F274" s="96"/>
      <c r="G274" s="96"/>
      <c r="H274" s="96"/>
    </row>
    <row r="275" spans="1:8" ht="15">
      <c r="A275" s="103"/>
      <c r="B275" s="297"/>
      <c r="C275" s="297"/>
      <c r="D275" s="210"/>
      <c r="E275" s="205"/>
      <c r="F275" s="96"/>
      <c r="G275" s="96"/>
      <c r="H275" s="96"/>
    </row>
    <row r="276" spans="1:8" ht="15">
      <c r="A276" s="103"/>
      <c r="B276" s="297"/>
      <c r="C276" s="297"/>
      <c r="D276" s="210"/>
      <c r="E276" s="205"/>
      <c r="F276" s="96"/>
      <c r="G276" s="96"/>
      <c r="H276" s="96"/>
    </row>
    <row r="277" spans="1:8" ht="15">
      <c r="A277" s="103"/>
      <c r="B277" s="297"/>
      <c r="C277" s="297"/>
      <c r="D277" s="210"/>
      <c r="E277" s="205"/>
      <c r="F277" s="96"/>
      <c r="G277" s="96"/>
      <c r="H277" s="96"/>
    </row>
    <row r="278" spans="1:8" ht="15">
      <c r="A278" s="103"/>
      <c r="B278" s="297"/>
      <c r="C278" s="297"/>
      <c r="D278" s="210"/>
      <c r="E278" s="205"/>
      <c r="F278" s="96"/>
      <c r="G278" s="96"/>
      <c r="H278" s="96"/>
    </row>
    <row r="279" spans="1:8" ht="15">
      <c r="A279" s="103"/>
      <c r="B279" s="297"/>
      <c r="C279" s="297"/>
      <c r="D279" s="210"/>
      <c r="E279" s="205"/>
      <c r="F279" s="96"/>
      <c r="G279" s="96"/>
      <c r="H279" s="96"/>
    </row>
    <row r="280" spans="1:8" ht="15">
      <c r="A280" s="103"/>
      <c r="B280" s="297"/>
      <c r="C280" s="297"/>
      <c r="D280" s="210"/>
      <c r="E280" s="205"/>
      <c r="F280" s="96"/>
      <c r="G280" s="96"/>
      <c r="H280" s="96"/>
    </row>
    <row r="281" spans="1:8" ht="15">
      <c r="A281" s="103"/>
      <c r="B281" s="297"/>
      <c r="C281" s="297"/>
      <c r="D281" s="210"/>
      <c r="E281" s="205"/>
      <c r="F281" s="96"/>
      <c r="G281" s="96"/>
      <c r="H281" s="96"/>
    </row>
    <row r="282" spans="1:8" ht="15">
      <c r="A282" s="103"/>
      <c r="B282" s="297"/>
      <c r="C282" s="297"/>
      <c r="D282" s="210"/>
      <c r="E282" s="205"/>
      <c r="F282" s="96"/>
      <c r="G282" s="96"/>
      <c r="H282" s="96"/>
    </row>
    <row r="283" spans="1:8" ht="15">
      <c r="A283" s="103"/>
      <c r="B283" s="297"/>
      <c r="C283" s="297"/>
      <c r="D283" s="210"/>
      <c r="E283" s="205"/>
      <c r="F283" s="96"/>
      <c r="G283" s="96"/>
      <c r="H283" s="96"/>
    </row>
    <row r="284" spans="1:8" ht="15">
      <c r="A284" s="103"/>
      <c r="B284" s="297"/>
      <c r="C284" s="297"/>
      <c r="D284" s="210"/>
      <c r="E284" s="205"/>
      <c r="F284" s="96"/>
      <c r="G284" s="96"/>
      <c r="H284" s="96"/>
    </row>
    <row r="285" spans="1:8" ht="15">
      <c r="A285" s="103"/>
      <c r="B285" s="297"/>
      <c r="C285" s="297"/>
      <c r="D285" s="210"/>
      <c r="E285" s="205"/>
      <c r="F285" s="96"/>
      <c r="G285" s="96"/>
      <c r="H285" s="96"/>
    </row>
    <row r="286" spans="1:8" ht="15">
      <c r="A286" s="103"/>
      <c r="B286" s="297"/>
      <c r="C286" s="297"/>
      <c r="D286" s="210"/>
      <c r="E286" s="205"/>
      <c r="F286" s="96"/>
      <c r="G286" s="96"/>
      <c r="H286" s="96"/>
    </row>
    <row r="287" spans="1:8" ht="15">
      <c r="A287" s="103"/>
      <c r="B287" s="297"/>
      <c r="C287" s="297"/>
      <c r="D287" s="210"/>
      <c r="E287" s="205"/>
      <c r="F287" s="96"/>
      <c r="G287" s="96"/>
      <c r="H287" s="96"/>
    </row>
    <row r="288" spans="1:8" ht="15">
      <c r="A288" s="103"/>
      <c r="B288" s="297"/>
      <c r="C288" s="297"/>
      <c r="D288" s="210"/>
      <c r="E288" s="205"/>
      <c r="F288" s="96"/>
      <c r="G288" s="96"/>
      <c r="H288" s="96"/>
    </row>
    <row r="289" spans="1:8" ht="15">
      <c r="A289" s="103"/>
      <c r="B289" s="297"/>
      <c r="C289" s="297"/>
      <c r="D289" s="210"/>
      <c r="E289" s="205"/>
      <c r="F289" s="96"/>
      <c r="G289" s="96"/>
      <c r="H289" s="96"/>
    </row>
    <row r="290" spans="1:8" ht="15">
      <c r="A290" s="103"/>
      <c r="B290" s="297"/>
      <c r="C290" s="297"/>
      <c r="D290" s="210"/>
      <c r="E290" s="205"/>
      <c r="F290" s="96"/>
      <c r="G290" s="96"/>
      <c r="H290" s="96"/>
    </row>
    <row r="291" spans="1:8" ht="15">
      <c r="A291" s="103"/>
      <c r="B291" s="297"/>
      <c r="C291" s="297"/>
      <c r="D291" s="210"/>
      <c r="E291" s="205"/>
      <c r="F291" s="96"/>
      <c r="G291" s="96"/>
      <c r="H291" s="96"/>
    </row>
    <row r="292" spans="1:8" ht="15">
      <c r="A292" s="103"/>
      <c r="B292" s="297"/>
      <c r="C292" s="297"/>
      <c r="D292" s="210"/>
      <c r="E292" s="205"/>
      <c r="F292" s="96"/>
      <c r="G292" s="96"/>
      <c r="H292" s="96"/>
    </row>
    <row r="293" spans="1:8" ht="15">
      <c r="A293" s="103"/>
      <c r="B293" s="297"/>
      <c r="C293" s="297"/>
      <c r="D293" s="210"/>
      <c r="E293" s="205"/>
      <c r="F293" s="96"/>
      <c r="G293" s="96"/>
      <c r="H293" s="96"/>
    </row>
    <row r="294" spans="1:8" ht="15">
      <c r="A294" s="103"/>
      <c r="B294" s="297"/>
      <c r="C294" s="297"/>
      <c r="D294" s="210"/>
      <c r="E294" s="205"/>
      <c r="F294" s="96"/>
      <c r="G294" s="96"/>
      <c r="H294" s="96"/>
    </row>
    <row r="295" spans="1:8" ht="15">
      <c r="A295" s="103"/>
      <c r="B295" s="297"/>
      <c r="C295" s="297"/>
      <c r="D295" s="210"/>
      <c r="E295" s="205"/>
      <c r="F295" s="96"/>
      <c r="G295" s="96"/>
      <c r="H295" s="96"/>
    </row>
    <row r="296" spans="1:8" ht="15">
      <c r="A296" s="103"/>
      <c r="B296" s="297"/>
      <c r="C296" s="297"/>
      <c r="D296" s="210"/>
      <c r="E296" s="205"/>
      <c r="F296" s="96"/>
      <c r="G296" s="96"/>
      <c r="H296" s="96"/>
    </row>
    <row r="297" spans="1:8" ht="15">
      <c r="A297" s="103"/>
      <c r="B297" s="297"/>
      <c r="C297" s="297"/>
      <c r="D297" s="210"/>
      <c r="E297" s="205"/>
      <c r="F297" s="96"/>
      <c r="G297" s="96"/>
      <c r="H297" s="96"/>
    </row>
    <row r="298" spans="1:8" ht="15">
      <c r="A298" s="103"/>
      <c r="B298" s="297"/>
      <c r="C298" s="297"/>
      <c r="D298" s="210"/>
      <c r="E298" s="205"/>
      <c r="F298" s="96"/>
      <c r="G298" s="96"/>
      <c r="H298" s="96"/>
    </row>
    <row r="299" spans="1:8" ht="15">
      <c r="A299" s="103"/>
      <c r="B299" s="297"/>
      <c r="C299" s="297"/>
      <c r="D299" s="210"/>
      <c r="E299" s="205"/>
      <c r="F299" s="96"/>
      <c r="G299" s="96"/>
      <c r="H299" s="96"/>
    </row>
    <row r="300" spans="1:8" ht="15">
      <c r="A300" s="103"/>
      <c r="B300" s="297"/>
      <c r="C300" s="297"/>
      <c r="D300" s="210"/>
      <c r="E300" s="205"/>
      <c r="F300" s="96"/>
      <c r="G300" s="96"/>
      <c r="H300" s="96"/>
    </row>
    <row r="301" spans="1:8" ht="15">
      <c r="A301" s="103"/>
      <c r="B301" s="297"/>
      <c r="C301" s="297"/>
      <c r="D301" s="210"/>
      <c r="E301" s="205"/>
      <c r="F301" s="96"/>
      <c r="G301" s="96"/>
      <c r="H301" s="96"/>
    </row>
    <row r="302" spans="1:8" ht="15">
      <c r="A302" s="103"/>
      <c r="B302" s="297"/>
      <c r="C302" s="297"/>
      <c r="D302" s="210"/>
      <c r="E302" s="205"/>
      <c r="F302" s="96"/>
      <c r="G302" s="96"/>
      <c r="H302" s="96"/>
    </row>
    <row r="303" spans="1:8" ht="15">
      <c r="A303" s="103"/>
      <c r="B303" s="297"/>
      <c r="C303" s="297"/>
      <c r="D303" s="210"/>
      <c r="E303" s="205"/>
      <c r="F303" s="96"/>
      <c r="G303" s="96"/>
      <c r="H303" s="96"/>
    </row>
    <row r="304" spans="1:8" ht="15">
      <c r="A304" s="103"/>
      <c r="B304" s="297"/>
      <c r="C304" s="297"/>
      <c r="D304" s="210"/>
      <c r="E304" s="205"/>
      <c r="F304" s="96"/>
      <c r="G304" s="96"/>
      <c r="H304" s="96"/>
    </row>
    <row r="305" spans="1:8" ht="15">
      <c r="A305" s="103"/>
      <c r="B305" s="297"/>
      <c r="C305" s="297"/>
      <c r="D305" s="210"/>
      <c r="E305" s="205"/>
      <c r="F305" s="96"/>
      <c r="G305" s="96"/>
      <c r="H305" s="96"/>
    </row>
    <row r="306" spans="1:8" ht="15">
      <c r="A306" s="103"/>
      <c r="B306" s="297"/>
      <c r="C306" s="297"/>
      <c r="D306" s="210"/>
      <c r="E306" s="205"/>
      <c r="F306" s="96"/>
      <c r="G306" s="96"/>
      <c r="H306" s="96"/>
    </row>
    <row r="307" spans="1:8" ht="15">
      <c r="A307" s="103"/>
      <c r="B307" s="297"/>
      <c r="C307" s="297"/>
      <c r="D307" s="210"/>
      <c r="E307" s="205"/>
      <c r="F307" s="96"/>
      <c r="G307" s="96"/>
      <c r="H307" s="96"/>
    </row>
    <row r="308" spans="1:8" ht="15">
      <c r="A308" s="103"/>
      <c r="B308" s="297"/>
      <c r="C308" s="297"/>
      <c r="D308" s="210"/>
      <c r="E308" s="205"/>
      <c r="F308" s="96"/>
      <c r="G308" s="96"/>
      <c r="H308" s="96"/>
    </row>
    <row r="309" spans="1:8" ht="15">
      <c r="A309" s="103"/>
      <c r="B309" s="297"/>
      <c r="C309" s="297"/>
      <c r="D309" s="210"/>
      <c r="E309" s="205"/>
      <c r="F309" s="96"/>
      <c r="G309" s="96"/>
      <c r="H309" s="96"/>
    </row>
    <row r="310" spans="1:8" ht="15">
      <c r="A310" s="103"/>
      <c r="B310" s="297"/>
      <c r="C310" s="297"/>
      <c r="D310" s="210"/>
      <c r="E310" s="205"/>
      <c r="F310" s="96"/>
      <c r="G310" s="96"/>
      <c r="H310" s="96"/>
    </row>
    <row r="311" spans="1:8" ht="15">
      <c r="A311" s="103"/>
      <c r="B311" s="297"/>
      <c r="C311" s="297"/>
      <c r="D311" s="210"/>
      <c r="E311" s="205"/>
      <c r="F311" s="96"/>
      <c r="G311" s="96"/>
      <c r="H311" s="96"/>
    </row>
    <row r="312" spans="1:8" ht="15">
      <c r="A312" s="103"/>
      <c r="B312" s="297"/>
      <c r="C312" s="297"/>
      <c r="D312" s="210"/>
      <c r="E312" s="205"/>
      <c r="F312" s="96"/>
      <c r="G312" s="96"/>
      <c r="H312" s="96"/>
    </row>
    <row r="313" spans="1:8" ht="15">
      <c r="A313" s="103"/>
      <c r="B313" s="297"/>
      <c r="C313" s="297"/>
      <c r="D313" s="210"/>
      <c r="E313" s="205"/>
      <c r="F313" s="96"/>
      <c r="G313" s="96"/>
      <c r="H313" s="96"/>
    </row>
    <row r="314" spans="1:8" ht="15">
      <c r="A314" s="103"/>
      <c r="B314" s="297"/>
      <c r="C314" s="297"/>
      <c r="D314" s="210"/>
      <c r="E314" s="205"/>
      <c r="F314" s="96"/>
      <c r="G314" s="96"/>
      <c r="H314" s="96"/>
    </row>
    <row r="315" spans="1:8" ht="15">
      <c r="A315" s="103"/>
      <c r="B315" s="297"/>
      <c r="C315" s="297"/>
      <c r="D315" s="210"/>
      <c r="E315" s="205"/>
      <c r="F315" s="96"/>
      <c r="G315" s="96"/>
      <c r="H315" s="96"/>
    </row>
    <row r="316" spans="1:8" ht="15">
      <c r="A316" s="103"/>
      <c r="B316" s="297"/>
      <c r="C316" s="297"/>
      <c r="D316" s="210"/>
      <c r="E316" s="205"/>
      <c r="F316" s="96"/>
      <c r="G316" s="96"/>
      <c r="H316" s="96"/>
    </row>
    <row r="317" spans="1:8" ht="15">
      <c r="A317" s="103"/>
      <c r="B317" s="297"/>
      <c r="C317" s="297"/>
      <c r="D317" s="210"/>
      <c r="E317" s="205"/>
      <c r="F317" s="96"/>
      <c r="G317" s="96"/>
      <c r="H317" s="96"/>
    </row>
    <row r="318" spans="1:8" ht="15">
      <c r="A318" s="103"/>
      <c r="B318" s="297"/>
      <c r="C318" s="297"/>
      <c r="D318" s="210"/>
      <c r="E318" s="205"/>
      <c r="F318" s="96"/>
      <c r="G318" s="96"/>
      <c r="H318" s="96"/>
    </row>
    <row r="319" spans="1:8" ht="15">
      <c r="A319" s="103"/>
      <c r="B319" s="297"/>
      <c r="C319" s="297"/>
      <c r="D319" s="210"/>
      <c r="E319" s="205"/>
      <c r="F319" s="96"/>
      <c r="G319" s="96"/>
      <c r="H319" s="96"/>
    </row>
    <row r="320" spans="1:8" ht="15">
      <c r="A320" s="103"/>
      <c r="B320" s="297"/>
      <c r="C320" s="297"/>
      <c r="D320" s="210"/>
      <c r="E320" s="205"/>
      <c r="F320" s="96"/>
      <c r="G320" s="96"/>
      <c r="H320" s="96"/>
    </row>
    <row r="321" spans="1:8" ht="15">
      <c r="A321" s="103"/>
      <c r="B321" s="297"/>
      <c r="C321" s="297"/>
      <c r="D321" s="210"/>
      <c r="E321" s="205"/>
      <c r="F321" s="96"/>
      <c r="G321" s="96"/>
      <c r="H321" s="96"/>
    </row>
    <row r="322" spans="1:8" ht="15">
      <c r="A322" s="103"/>
      <c r="B322" s="297"/>
      <c r="C322" s="297"/>
      <c r="D322" s="210"/>
      <c r="E322" s="205"/>
      <c r="F322" s="96"/>
      <c r="G322" s="96"/>
      <c r="H322" s="96"/>
    </row>
    <row r="323" spans="1:8" ht="15">
      <c r="A323" s="103"/>
      <c r="B323" s="297"/>
      <c r="C323" s="297"/>
      <c r="D323" s="210"/>
      <c r="E323" s="205"/>
      <c r="F323" s="96"/>
      <c r="G323" s="96"/>
      <c r="H323" s="96"/>
    </row>
    <row r="324" spans="1:8" ht="15">
      <c r="A324" s="103"/>
      <c r="B324" s="297"/>
      <c r="C324" s="297"/>
      <c r="D324" s="210"/>
      <c r="E324" s="205"/>
      <c r="F324" s="96"/>
      <c r="G324" s="96"/>
      <c r="H324" s="96"/>
    </row>
    <row r="325" spans="1:8" ht="15">
      <c r="A325" s="103"/>
      <c r="B325" s="297"/>
      <c r="C325" s="297"/>
      <c r="D325" s="210"/>
      <c r="E325" s="205"/>
      <c r="F325" s="96"/>
      <c r="G325" s="96"/>
      <c r="H325" s="96"/>
    </row>
    <row r="326" spans="1:8" ht="15">
      <c r="A326" s="103"/>
      <c r="B326" s="297"/>
      <c r="C326" s="297"/>
      <c r="D326" s="210"/>
      <c r="E326" s="205"/>
      <c r="F326" s="96"/>
      <c r="G326" s="96"/>
      <c r="H326" s="96"/>
    </row>
    <row r="327" spans="1:8" ht="15">
      <c r="A327" s="103"/>
      <c r="B327" s="297"/>
      <c r="C327" s="297"/>
      <c r="D327" s="210"/>
      <c r="E327" s="205"/>
      <c r="F327" s="96"/>
      <c r="G327" s="96"/>
      <c r="H327" s="96"/>
    </row>
    <row r="328" spans="1:8" ht="15">
      <c r="A328" s="103"/>
      <c r="B328" s="297"/>
      <c r="C328" s="297"/>
      <c r="D328" s="210"/>
      <c r="E328" s="205"/>
      <c r="F328" s="96"/>
      <c r="G328" s="96"/>
      <c r="H328" s="96"/>
    </row>
    <row r="329" spans="1:8" ht="15">
      <c r="A329" s="103"/>
      <c r="B329" s="297"/>
      <c r="C329" s="297"/>
      <c r="D329" s="210"/>
      <c r="E329" s="205"/>
      <c r="F329" s="96"/>
      <c r="G329" s="96"/>
      <c r="H329" s="96"/>
    </row>
    <row r="330" spans="1:8" ht="15">
      <c r="A330" s="103"/>
      <c r="B330" s="297"/>
      <c r="C330" s="297"/>
      <c r="D330" s="210"/>
      <c r="E330" s="205"/>
      <c r="F330" s="96"/>
      <c r="G330" s="96"/>
      <c r="H330" s="96"/>
    </row>
    <row r="331" spans="1:8" ht="15">
      <c r="A331" s="103"/>
      <c r="B331" s="297"/>
      <c r="C331" s="297"/>
      <c r="D331" s="210"/>
      <c r="E331" s="205"/>
      <c r="F331" s="96"/>
      <c r="G331" s="96"/>
      <c r="H331" s="96"/>
    </row>
    <row r="332" spans="1:8" ht="15">
      <c r="A332" s="103"/>
      <c r="B332" s="297"/>
      <c r="C332" s="297"/>
      <c r="D332" s="210"/>
      <c r="E332" s="205"/>
      <c r="F332" s="96"/>
      <c r="G332" s="96"/>
      <c r="H332" s="96"/>
    </row>
    <row r="333" spans="1:8" ht="15">
      <c r="A333" s="103"/>
      <c r="B333" s="297"/>
      <c r="C333" s="297"/>
      <c r="D333" s="210"/>
      <c r="E333" s="205"/>
      <c r="F333" s="96"/>
      <c r="G333" s="96"/>
      <c r="H333" s="96"/>
    </row>
    <row r="334" spans="1:8" ht="15">
      <c r="A334" s="103"/>
      <c r="B334" s="297"/>
      <c r="C334" s="297"/>
      <c r="D334" s="210"/>
      <c r="E334" s="205"/>
      <c r="F334" s="96"/>
      <c r="G334" s="96"/>
      <c r="H334" s="96"/>
    </row>
    <row r="335" spans="1:8" ht="15">
      <c r="A335" s="103"/>
      <c r="B335" s="297"/>
      <c r="C335" s="297"/>
      <c r="D335" s="210"/>
      <c r="E335" s="205"/>
      <c r="F335" s="96"/>
      <c r="G335" s="96"/>
      <c r="H335" s="96"/>
    </row>
    <row r="336" spans="1:8" ht="15">
      <c r="A336" s="103"/>
      <c r="B336" s="297"/>
      <c r="C336" s="297"/>
      <c r="D336" s="210"/>
      <c r="E336" s="205"/>
      <c r="F336" s="96"/>
      <c r="G336" s="96"/>
      <c r="H336" s="96"/>
    </row>
    <row r="337" spans="1:8" ht="15">
      <c r="A337" s="103"/>
      <c r="B337" s="297"/>
      <c r="C337" s="297"/>
      <c r="D337" s="210"/>
      <c r="E337" s="205"/>
      <c r="F337" s="96"/>
      <c r="G337" s="96"/>
      <c r="H337" s="96"/>
    </row>
    <row r="338" spans="1:8" ht="15">
      <c r="A338" s="103"/>
      <c r="B338" s="297"/>
      <c r="C338" s="297"/>
      <c r="D338" s="210"/>
      <c r="E338" s="205"/>
      <c r="F338" s="96"/>
      <c r="G338" s="96"/>
      <c r="H338" s="96"/>
    </row>
    <row r="339" spans="1:8" ht="15">
      <c r="A339" s="103"/>
      <c r="B339" s="297"/>
      <c r="C339" s="297"/>
      <c r="D339" s="210"/>
      <c r="E339" s="205"/>
      <c r="F339" s="96"/>
      <c r="G339" s="96"/>
      <c r="H339" s="96"/>
    </row>
    <row r="340" spans="1:8" ht="15">
      <c r="A340" s="103"/>
      <c r="B340" s="297"/>
      <c r="C340" s="297"/>
      <c r="D340" s="210"/>
      <c r="E340" s="205"/>
      <c r="F340" s="96"/>
      <c r="G340" s="96"/>
      <c r="H340" s="96"/>
    </row>
    <row r="341" spans="1:8" ht="15">
      <c r="A341" s="103"/>
      <c r="B341" s="297"/>
      <c r="C341" s="297"/>
      <c r="D341" s="210"/>
      <c r="E341" s="205"/>
      <c r="F341" s="96"/>
      <c r="G341" s="96"/>
      <c r="H341" s="96"/>
    </row>
    <row r="342" spans="1:8" ht="15">
      <c r="A342" s="103"/>
      <c r="B342" s="297"/>
      <c r="C342" s="297"/>
      <c r="D342" s="210"/>
      <c r="E342" s="205"/>
      <c r="F342" s="96"/>
      <c r="G342" s="96"/>
      <c r="H342" s="96"/>
    </row>
    <row r="343" spans="1:8" ht="15">
      <c r="A343" s="103"/>
      <c r="B343" s="297"/>
      <c r="C343" s="297"/>
      <c r="D343" s="210"/>
      <c r="E343" s="205"/>
      <c r="F343" s="96"/>
      <c r="G343" s="96"/>
      <c r="H343" s="96"/>
    </row>
    <row r="344" spans="1:8" ht="15">
      <c r="A344" s="103"/>
      <c r="B344" s="297"/>
      <c r="C344" s="297"/>
      <c r="D344" s="210"/>
      <c r="E344" s="205"/>
      <c r="F344" s="96"/>
      <c r="G344" s="96"/>
      <c r="H344" s="96"/>
    </row>
    <row r="345" spans="1:8" ht="15">
      <c r="A345" s="103"/>
      <c r="B345" s="297"/>
      <c r="C345" s="297"/>
      <c r="D345" s="210"/>
      <c r="E345" s="205"/>
      <c r="F345" s="96"/>
      <c r="G345" s="96"/>
      <c r="H345" s="96"/>
    </row>
    <row r="346" spans="1:8" ht="15">
      <c r="A346" s="103"/>
      <c r="B346" s="297"/>
      <c r="C346" s="297"/>
      <c r="D346" s="210"/>
      <c r="E346" s="205"/>
      <c r="F346" s="96"/>
      <c r="G346" s="96"/>
      <c r="H346" s="96"/>
    </row>
    <row r="347" spans="1:8" ht="15">
      <c r="A347" s="103"/>
      <c r="B347" s="297"/>
      <c r="C347" s="297"/>
      <c r="D347" s="210"/>
      <c r="E347" s="205"/>
      <c r="F347" s="96"/>
      <c r="G347" s="96"/>
      <c r="H347" s="96"/>
    </row>
    <row r="348" spans="1:8" ht="15">
      <c r="A348" s="103"/>
      <c r="B348" s="297"/>
      <c r="C348" s="297"/>
      <c r="D348" s="210"/>
      <c r="E348" s="205"/>
      <c r="F348" s="96"/>
      <c r="G348" s="96"/>
      <c r="H348" s="96"/>
    </row>
    <row r="349" spans="1:8" ht="15">
      <c r="A349" s="103"/>
      <c r="B349" s="297"/>
      <c r="C349" s="297"/>
      <c r="D349" s="210"/>
      <c r="E349" s="205"/>
      <c r="F349" s="96"/>
      <c r="G349" s="96"/>
      <c r="H349" s="96"/>
    </row>
    <row r="350" spans="1:8" ht="15">
      <c r="A350" s="103"/>
      <c r="B350" s="297"/>
      <c r="C350" s="297"/>
      <c r="D350" s="210"/>
      <c r="E350" s="205"/>
      <c r="F350" s="96"/>
      <c r="G350" s="96"/>
      <c r="H350" s="96"/>
    </row>
    <row r="351" spans="1:8" ht="15">
      <c r="A351" s="103"/>
      <c r="B351" s="297"/>
      <c r="C351" s="297"/>
      <c r="D351" s="210"/>
      <c r="E351" s="205"/>
      <c r="F351" s="96"/>
      <c r="G351" s="96"/>
      <c r="H351" s="96"/>
    </row>
    <row r="352" spans="1:8" ht="15">
      <c r="A352" s="103"/>
      <c r="B352" s="297"/>
      <c r="C352" s="297"/>
      <c r="D352" s="210"/>
      <c r="E352" s="205"/>
      <c r="F352" s="96"/>
      <c r="G352" s="96"/>
      <c r="H352" s="96"/>
    </row>
    <row r="353" spans="1:8" ht="15">
      <c r="A353" s="103"/>
      <c r="B353" s="297"/>
      <c r="C353" s="297"/>
      <c r="D353" s="210"/>
      <c r="E353" s="205"/>
      <c r="F353" s="96"/>
      <c r="G353" s="96"/>
      <c r="H353" s="96"/>
    </row>
    <row r="354" spans="1:8" ht="15">
      <c r="A354" s="103"/>
      <c r="B354" s="297"/>
      <c r="C354" s="297"/>
      <c r="D354" s="210"/>
      <c r="E354" s="205"/>
      <c r="F354" s="96"/>
      <c r="G354" s="96"/>
      <c r="H354" s="96"/>
    </row>
    <row r="355" spans="1:8" ht="15">
      <c r="A355" s="103"/>
      <c r="B355" s="297"/>
      <c r="C355" s="297"/>
      <c r="D355" s="210"/>
      <c r="E355" s="205"/>
      <c r="F355" s="96"/>
      <c r="G355" s="96"/>
      <c r="H355" s="96"/>
    </row>
    <row r="356" spans="1:8" ht="15">
      <c r="A356" s="103"/>
      <c r="B356" s="297"/>
      <c r="C356" s="297"/>
      <c r="D356" s="210"/>
      <c r="E356" s="205"/>
      <c r="F356" s="96"/>
      <c r="G356" s="96"/>
      <c r="H356" s="96"/>
    </row>
    <row r="357" spans="1:8" ht="15">
      <c r="A357" s="103"/>
      <c r="B357" s="297"/>
      <c r="C357" s="297"/>
      <c r="D357" s="210"/>
      <c r="E357" s="205"/>
      <c r="F357" s="96"/>
      <c r="G357" s="96"/>
      <c r="H357" s="96"/>
    </row>
    <row r="358" spans="1:8" ht="15">
      <c r="A358" s="103"/>
      <c r="B358" s="297"/>
      <c r="C358" s="297"/>
      <c r="D358" s="210"/>
      <c r="E358" s="205"/>
      <c r="F358" s="96"/>
      <c r="G358" s="96"/>
      <c r="H358" s="96"/>
    </row>
    <row r="359" spans="1:8" ht="15">
      <c r="A359" s="103"/>
      <c r="B359" s="297"/>
      <c r="C359" s="297"/>
      <c r="D359" s="210"/>
      <c r="E359" s="205"/>
      <c r="F359" s="96"/>
      <c r="G359" s="96"/>
      <c r="H359" s="96"/>
    </row>
    <row r="360" spans="1:8" ht="15">
      <c r="A360" s="103"/>
      <c r="B360" s="297"/>
      <c r="C360" s="297"/>
      <c r="D360" s="210"/>
      <c r="E360" s="205"/>
      <c r="F360" s="96"/>
      <c r="G360" s="96"/>
      <c r="H360" s="96"/>
    </row>
    <row r="361" spans="1:8" ht="15">
      <c r="A361" s="103"/>
      <c r="B361" s="297"/>
      <c r="C361" s="297"/>
      <c r="D361" s="210"/>
      <c r="E361" s="205"/>
      <c r="F361" s="96"/>
      <c r="G361" s="96"/>
      <c r="H361" s="96"/>
    </row>
    <row r="362" spans="1:8" ht="15">
      <c r="A362" s="103"/>
      <c r="B362" s="297"/>
      <c r="C362" s="297"/>
      <c r="D362" s="210"/>
      <c r="E362" s="205"/>
      <c r="F362" s="96"/>
      <c r="G362" s="96"/>
      <c r="H362" s="96"/>
    </row>
    <row r="363" spans="1:8" ht="15">
      <c r="A363" s="103"/>
      <c r="B363" s="297"/>
      <c r="C363" s="297"/>
      <c r="D363" s="210"/>
      <c r="E363" s="205"/>
      <c r="F363" s="96"/>
      <c r="G363" s="96"/>
      <c r="H363" s="96"/>
    </row>
    <row r="364" spans="1:8" ht="15">
      <c r="A364" s="103"/>
      <c r="B364" s="297"/>
      <c r="C364" s="297"/>
      <c r="D364" s="210"/>
      <c r="E364" s="205"/>
      <c r="F364" s="96"/>
      <c r="G364" s="96"/>
      <c r="H364" s="96"/>
    </row>
    <row r="365" spans="1:8" ht="15">
      <c r="A365" s="103"/>
      <c r="B365" s="297"/>
      <c r="C365" s="297"/>
      <c r="D365" s="210"/>
      <c r="E365" s="205"/>
      <c r="F365" s="96"/>
      <c r="G365" s="96"/>
      <c r="H365" s="96"/>
    </row>
    <row r="366" spans="1:8" ht="15">
      <c r="A366" s="103"/>
      <c r="B366" s="297"/>
      <c r="C366" s="297"/>
      <c r="D366" s="210"/>
      <c r="E366" s="205"/>
      <c r="F366" s="96"/>
      <c r="G366" s="96"/>
      <c r="H366" s="96"/>
    </row>
    <row r="367" spans="1:8" ht="15">
      <c r="A367" s="103"/>
      <c r="B367" s="297"/>
      <c r="C367" s="297"/>
      <c r="D367" s="210"/>
      <c r="E367" s="205"/>
      <c r="F367" s="96"/>
      <c r="G367" s="96"/>
      <c r="H367" s="96"/>
    </row>
    <row r="368" spans="1:8" ht="15">
      <c r="A368" s="103"/>
      <c r="B368" s="297"/>
      <c r="C368" s="297"/>
      <c r="D368" s="210"/>
      <c r="E368" s="205"/>
      <c r="F368" s="96"/>
      <c r="G368" s="96"/>
      <c r="H368" s="96"/>
    </row>
    <row r="369" spans="1:8" ht="15">
      <c r="A369" s="103"/>
      <c r="B369" s="297"/>
      <c r="C369" s="297"/>
      <c r="D369" s="210"/>
      <c r="E369" s="205"/>
      <c r="F369" s="96"/>
      <c r="G369" s="96"/>
      <c r="H369" s="96"/>
    </row>
    <row r="370" spans="1:8" ht="15">
      <c r="A370" s="103"/>
      <c r="B370" s="297"/>
      <c r="C370" s="297"/>
      <c r="D370" s="210"/>
      <c r="E370" s="205"/>
      <c r="F370" s="96"/>
      <c r="G370" s="96"/>
      <c r="H370" s="96"/>
    </row>
    <row r="371" spans="1:8" ht="15">
      <c r="A371" s="103"/>
      <c r="B371" s="297"/>
      <c r="C371" s="297"/>
      <c r="D371" s="210"/>
      <c r="E371" s="205"/>
      <c r="F371" s="96"/>
      <c r="G371" s="96"/>
      <c r="H371" s="96"/>
    </row>
    <row r="372" spans="1:8" ht="15">
      <c r="A372" s="103"/>
      <c r="B372" s="297"/>
      <c r="C372" s="297"/>
      <c r="D372" s="210"/>
      <c r="E372" s="205"/>
      <c r="F372" s="96"/>
      <c r="G372" s="96"/>
      <c r="H372" s="96"/>
    </row>
    <row r="373" spans="1:8" ht="15">
      <c r="A373" s="103"/>
      <c r="B373" s="297"/>
      <c r="C373" s="297"/>
      <c r="D373" s="210"/>
      <c r="E373" s="205"/>
      <c r="F373" s="96"/>
      <c r="G373" s="96"/>
      <c r="H373" s="96"/>
    </row>
    <row r="374" spans="1:8" ht="15">
      <c r="A374" s="103"/>
      <c r="B374" s="297"/>
      <c r="C374" s="297"/>
      <c r="D374" s="210"/>
      <c r="E374" s="205"/>
      <c r="F374" s="96"/>
      <c r="G374" s="96"/>
      <c r="H374" s="96"/>
    </row>
    <row r="375" spans="1:8" ht="15">
      <c r="A375" s="103"/>
      <c r="B375" s="297"/>
      <c r="C375" s="297"/>
      <c r="D375" s="210"/>
      <c r="E375" s="205"/>
      <c r="F375" s="96"/>
      <c r="G375" s="96"/>
      <c r="H375" s="96"/>
    </row>
    <row r="376" spans="1:8" ht="15">
      <c r="A376" s="103"/>
      <c r="B376" s="297"/>
      <c r="C376" s="297"/>
      <c r="D376" s="210"/>
      <c r="E376" s="205"/>
      <c r="F376" s="96"/>
      <c r="G376" s="96"/>
      <c r="H376" s="96"/>
    </row>
    <row r="377" spans="1:8" ht="15">
      <c r="A377" s="103"/>
      <c r="B377" s="297"/>
      <c r="C377" s="297"/>
      <c r="D377" s="210"/>
      <c r="E377" s="205"/>
      <c r="F377" s="96"/>
      <c r="G377" s="96"/>
      <c r="H377" s="96"/>
    </row>
    <row r="378" spans="1:8" ht="15">
      <c r="A378" s="103"/>
      <c r="B378" s="297"/>
      <c r="C378" s="297"/>
      <c r="D378" s="210"/>
      <c r="E378" s="205"/>
      <c r="F378" s="96"/>
      <c r="G378" s="96"/>
      <c r="H378" s="96"/>
    </row>
    <row r="379" spans="1:8" ht="15">
      <c r="A379" s="103"/>
      <c r="B379" s="297"/>
      <c r="C379" s="297"/>
      <c r="D379" s="210"/>
      <c r="E379" s="205"/>
      <c r="F379" s="96"/>
      <c r="G379" s="96"/>
      <c r="H379" s="96"/>
    </row>
    <row r="380" spans="1:8" ht="15">
      <c r="A380" s="103"/>
      <c r="B380" s="297"/>
      <c r="C380" s="297"/>
      <c r="D380" s="210"/>
      <c r="E380" s="205"/>
      <c r="F380" s="96"/>
      <c r="G380" s="96"/>
      <c r="H380" s="96"/>
    </row>
    <row r="381" spans="1:8" ht="15">
      <c r="A381" s="103"/>
      <c r="B381" s="297"/>
      <c r="C381" s="297"/>
      <c r="D381" s="210"/>
      <c r="E381" s="205"/>
      <c r="F381" s="96"/>
      <c r="G381" s="96"/>
      <c r="H381" s="96"/>
    </row>
    <row r="382" spans="1:8" ht="15">
      <c r="A382" s="103"/>
      <c r="B382" s="297"/>
      <c r="C382" s="297"/>
      <c r="D382" s="210"/>
      <c r="E382" s="205"/>
      <c r="F382" s="96"/>
      <c r="G382" s="96"/>
      <c r="H382" s="96"/>
    </row>
    <row r="383" spans="1:8" ht="15">
      <c r="A383" s="103"/>
      <c r="B383" s="297"/>
      <c r="C383" s="297"/>
      <c r="D383" s="210"/>
      <c r="E383" s="205"/>
      <c r="F383" s="96"/>
      <c r="G383" s="96"/>
      <c r="H383" s="96"/>
    </row>
    <row r="384" spans="1:8" ht="15">
      <c r="A384" s="103"/>
      <c r="B384" s="297"/>
      <c r="C384" s="297"/>
      <c r="D384" s="210"/>
      <c r="E384" s="205"/>
      <c r="F384" s="96"/>
      <c r="G384" s="96"/>
      <c r="H384" s="96"/>
    </row>
    <row r="385" spans="1:8" ht="15">
      <c r="A385" s="103"/>
      <c r="B385" s="297"/>
      <c r="C385" s="297"/>
      <c r="D385" s="210"/>
      <c r="E385" s="205"/>
      <c r="F385" s="96"/>
      <c r="G385" s="96"/>
      <c r="H385" s="96"/>
    </row>
    <row r="386" spans="1:8" ht="15">
      <c r="A386" s="103"/>
      <c r="B386" s="297"/>
      <c r="C386" s="297"/>
      <c r="D386" s="210"/>
      <c r="E386" s="205"/>
      <c r="F386" s="96"/>
      <c r="G386" s="96"/>
      <c r="H386" s="96"/>
    </row>
    <row r="387" spans="1:8" ht="15">
      <c r="A387" s="103"/>
      <c r="B387" s="297"/>
      <c r="C387" s="297"/>
      <c r="D387" s="210"/>
      <c r="E387" s="205"/>
      <c r="F387" s="96"/>
      <c r="G387" s="96"/>
      <c r="H387" s="96"/>
    </row>
    <row r="388" spans="1:8" ht="15">
      <c r="A388" s="103"/>
      <c r="B388" s="297"/>
      <c r="C388" s="297"/>
      <c r="D388" s="210"/>
      <c r="E388" s="205"/>
      <c r="F388" s="96"/>
      <c r="G388" s="96"/>
      <c r="H388" s="96"/>
    </row>
    <row r="389" spans="1:8" ht="15">
      <c r="A389" s="103"/>
      <c r="B389" s="297"/>
      <c r="C389" s="297"/>
      <c r="D389" s="210"/>
      <c r="E389" s="205"/>
      <c r="F389" s="96"/>
      <c r="G389" s="96"/>
      <c r="H389" s="96"/>
    </row>
    <row r="390" spans="1:8" ht="15">
      <c r="A390" s="103"/>
      <c r="B390" s="297"/>
      <c r="C390" s="297"/>
      <c r="D390" s="210"/>
      <c r="E390" s="205"/>
      <c r="F390" s="96"/>
      <c r="G390" s="96"/>
      <c r="H390" s="96"/>
    </row>
    <row r="391" spans="1:8" ht="15">
      <c r="A391" s="103"/>
      <c r="B391" s="297"/>
      <c r="C391" s="297"/>
      <c r="D391" s="210"/>
      <c r="E391" s="205"/>
      <c r="F391" s="96"/>
      <c r="G391" s="96"/>
      <c r="H391" s="96"/>
    </row>
    <row r="392" spans="1:8" ht="15">
      <c r="A392" s="103"/>
      <c r="B392" s="297"/>
      <c r="C392" s="297"/>
      <c r="D392" s="210"/>
      <c r="E392" s="205"/>
      <c r="F392" s="96"/>
      <c r="G392" s="96"/>
      <c r="H392" s="96"/>
    </row>
    <row r="393" spans="1:8" ht="15">
      <c r="A393" s="103"/>
      <c r="B393" s="297"/>
      <c r="C393" s="297"/>
      <c r="D393" s="210"/>
      <c r="E393" s="205"/>
      <c r="F393" s="96"/>
      <c r="G393" s="96"/>
      <c r="H393" s="96"/>
    </row>
    <row r="394" spans="1:8" ht="15">
      <c r="A394" s="103"/>
      <c r="B394" s="297"/>
      <c r="C394" s="297"/>
      <c r="D394" s="210"/>
      <c r="E394" s="205"/>
      <c r="F394" s="96"/>
      <c r="G394" s="96"/>
      <c r="H394" s="96"/>
    </row>
    <row r="395" spans="1:8" ht="15">
      <c r="A395" s="103"/>
      <c r="B395" s="297"/>
      <c r="C395" s="297"/>
      <c r="D395" s="210"/>
      <c r="E395" s="205"/>
      <c r="F395" s="96"/>
      <c r="G395" s="96"/>
      <c r="H395" s="96"/>
    </row>
    <row r="396" spans="1:8" ht="15">
      <c r="A396" s="103"/>
      <c r="B396" s="297"/>
      <c r="C396" s="297"/>
      <c r="D396" s="210"/>
      <c r="E396" s="205"/>
      <c r="F396" s="96"/>
      <c r="G396" s="96"/>
      <c r="H396" s="96"/>
    </row>
    <row r="397" spans="1:8" ht="15">
      <c r="A397" s="103"/>
      <c r="B397" s="297"/>
      <c r="C397" s="297"/>
      <c r="D397" s="210"/>
      <c r="E397" s="205"/>
      <c r="F397" s="96"/>
      <c r="G397" s="96"/>
      <c r="H397" s="96"/>
    </row>
    <row r="398" spans="1:8" ht="15">
      <c r="A398" s="103"/>
      <c r="B398" s="297"/>
      <c r="C398" s="297"/>
      <c r="D398" s="210"/>
      <c r="E398" s="205"/>
      <c r="F398" s="96"/>
      <c r="G398" s="96"/>
      <c r="H398" s="96"/>
    </row>
    <row r="399" spans="1:8" ht="15">
      <c r="A399" s="103"/>
      <c r="B399" s="297"/>
      <c r="C399" s="297"/>
      <c r="D399" s="210"/>
      <c r="E399" s="205"/>
      <c r="F399" s="96"/>
      <c r="G399" s="96"/>
      <c r="H399" s="96"/>
    </row>
    <row r="400" spans="1:8" ht="15">
      <c r="A400" s="103"/>
      <c r="B400" s="297"/>
      <c r="C400" s="297"/>
      <c r="D400" s="210"/>
      <c r="E400" s="205"/>
      <c r="F400" s="96"/>
      <c r="G400" s="96"/>
      <c r="H400" s="96"/>
    </row>
    <row r="401" spans="1:8" ht="15">
      <c r="A401" s="103"/>
      <c r="B401" s="297"/>
      <c r="C401" s="297"/>
      <c r="D401" s="210"/>
      <c r="E401" s="205"/>
      <c r="F401" s="96"/>
      <c r="G401" s="96"/>
      <c r="H401" s="96"/>
    </row>
    <row r="402" spans="1:8" ht="15">
      <c r="A402" s="103"/>
      <c r="B402" s="297"/>
      <c r="C402" s="297"/>
      <c r="D402" s="210"/>
      <c r="E402" s="205"/>
      <c r="F402" s="96"/>
      <c r="G402" s="96"/>
      <c r="H402" s="96"/>
    </row>
    <row r="403" spans="1:8" ht="15">
      <c r="A403" s="103"/>
      <c r="B403" s="297"/>
      <c r="C403" s="297"/>
      <c r="D403" s="210"/>
      <c r="E403" s="205"/>
      <c r="F403" s="96"/>
      <c r="G403" s="96"/>
      <c r="H403" s="96"/>
    </row>
    <row r="404" spans="1:8" ht="15">
      <c r="A404" s="103"/>
      <c r="B404" s="297"/>
      <c r="C404" s="297"/>
      <c r="D404" s="210"/>
      <c r="E404" s="205"/>
      <c r="F404" s="96"/>
      <c r="G404" s="96"/>
      <c r="H404" s="96"/>
    </row>
    <row r="405" spans="1:8" ht="15">
      <c r="A405" s="103"/>
      <c r="B405" s="297"/>
      <c r="C405" s="297"/>
      <c r="D405" s="210"/>
      <c r="E405" s="205"/>
      <c r="F405" s="96"/>
      <c r="G405" s="96"/>
      <c r="H405" s="96"/>
    </row>
    <row r="406" spans="1:8" ht="15">
      <c r="A406" s="103"/>
      <c r="B406" s="297"/>
      <c r="C406" s="297"/>
      <c r="D406" s="210"/>
      <c r="E406" s="205"/>
      <c r="F406" s="96"/>
      <c r="G406" s="96"/>
      <c r="H406" s="96"/>
    </row>
    <row r="407" spans="1:8" ht="15">
      <c r="A407" s="103"/>
      <c r="B407" s="297"/>
      <c r="C407" s="297"/>
      <c r="D407" s="210"/>
      <c r="E407" s="205"/>
      <c r="F407" s="96"/>
      <c r="G407" s="96"/>
      <c r="H407" s="96"/>
    </row>
    <row r="408" spans="1:8" ht="15">
      <c r="A408" s="103"/>
      <c r="B408" s="297"/>
      <c r="C408" s="297"/>
      <c r="D408" s="210"/>
      <c r="E408" s="205"/>
      <c r="F408" s="96"/>
      <c r="G408" s="96"/>
      <c r="H408" s="96"/>
    </row>
    <row r="409" spans="1:8" ht="15">
      <c r="A409" s="103"/>
      <c r="B409" s="297"/>
      <c r="C409" s="297"/>
      <c r="D409" s="210"/>
      <c r="E409" s="205"/>
      <c r="F409" s="96"/>
      <c r="G409" s="96"/>
      <c r="H409" s="96"/>
    </row>
    <row r="410" spans="1:8" ht="15">
      <c r="A410" s="103"/>
      <c r="B410" s="297"/>
      <c r="C410" s="297"/>
      <c r="D410" s="210"/>
      <c r="E410" s="205"/>
      <c r="F410" s="96"/>
      <c r="G410" s="96"/>
      <c r="H410" s="96"/>
    </row>
    <row r="411" spans="1:8" ht="15">
      <c r="A411" s="103"/>
      <c r="B411" s="297"/>
      <c r="C411" s="297"/>
      <c r="D411" s="210"/>
      <c r="E411" s="205"/>
      <c r="F411" s="96"/>
      <c r="G411" s="96"/>
      <c r="H411" s="96"/>
    </row>
    <row r="412" spans="1:8" ht="15">
      <c r="A412" s="103"/>
      <c r="B412" s="297"/>
      <c r="C412" s="297"/>
      <c r="D412" s="210"/>
      <c r="E412" s="205"/>
      <c r="F412" s="96"/>
      <c r="G412" s="96"/>
      <c r="H412" s="96"/>
    </row>
    <row r="413" spans="1:8" ht="15">
      <c r="A413" s="103"/>
      <c r="B413" s="297"/>
      <c r="C413" s="297"/>
      <c r="D413" s="210"/>
      <c r="E413" s="205"/>
      <c r="F413" s="96"/>
      <c r="G413" s="96"/>
      <c r="H413" s="96"/>
    </row>
    <row r="414" spans="1:8" ht="15">
      <c r="A414" s="103"/>
      <c r="B414" s="297"/>
      <c r="C414" s="297"/>
      <c r="D414" s="210"/>
      <c r="E414" s="205"/>
      <c r="F414" s="96"/>
      <c r="G414" s="96"/>
      <c r="H414" s="96"/>
    </row>
    <row r="415" spans="1:8" ht="15">
      <c r="A415" s="103"/>
      <c r="B415" s="297"/>
      <c r="C415" s="297"/>
      <c r="D415" s="210"/>
      <c r="E415" s="205"/>
      <c r="F415" s="96"/>
      <c r="G415" s="96"/>
      <c r="H415" s="96"/>
    </row>
    <row r="416" spans="1:8" ht="15">
      <c r="A416" s="103"/>
      <c r="B416" s="297"/>
      <c r="C416" s="297"/>
      <c r="D416" s="210"/>
      <c r="E416" s="205"/>
      <c r="F416" s="96"/>
      <c r="G416" s="96"/>
      <c r="H416" s="96"/>
    </row>
    <row r="417" spans="1:8" ht="15">
      <c r="A417" s="103"/>
      <c r="B417" s="297"/>
      <c r="C417" s="297"/>
      <c r="D417" s="210"/>
      <c r="E417" s="205"/>
      <c r="F417" s="96"/>
      <c r="G417" s="96"/>
      <c r="H417" s="96"/>
    </row>
    <row r="418" spans="1:8" ht="15">
      <c r="A418" s="103"/>
      <c r="B418" s="297"/>
      <c r="C418" s="297"/>
      <c r="D418" s="210"/>
      <c r="E418" s="205"/>
      <c r="F418" s="96"/>
      <c r="G418" s="96"/>
      <c r="H418" s="96"/>
    </row>
    <row r="419" spans="1:8" ht="15">
      <c r="A419" s="103"/>
      <c r="B419" s="297"/>
      <c r="C419" s="297"/>
      <c r="D419" s="210"/>
      <c r="E419" s="205"/>
      <c r="F419" s="96"/>
      <c r="G419" s="96"/>
      <c r="H419" s="96"/>
    </row>
    <row r="420" spans="1:8" ht="15">
      <c r="A420" s="103"/>
      <c r="B420" s="297"/>
      <c r="C420" s="297"/>
      <c r="D420" s="210"/>
      <c r="E420" s="205"/>
      <c r="F420" s="96"/>
      <c r="G420" s="96"/>
      <c r="H420" s="96"/>
    </row>
    <row r="421" spans="1:8" ht="15">
      <c r="A421" s="103"/>
      <c r="B421" s="297"/>
      <c r="C421" s="297"/>
      <c r="D421" s="210"/>
      <c r="E421" s="205"/>
      <c r="F421" s="96"/>
      <c r="G421" s="96"/>
      <c r="H421" s="96"/>
    </row>
    <row r="422" spans="1:8" ht="15">
      <c r="A422" s="103"/>
      <c r="B422" s="297"/>
      <c r="C422" s="297"/>
      <c r="D422" s="210"/>
      <c r="E422" s="205"/>
      <c r="F422" s="96"/>
      <c r="G422" s="96"/>
      <c r="H422" s="96"/>
    </row>
    <row r="423" spans="1:8" ht="15">
      <c r="A423" s="103"/>
      <c r="B423" s="297"/>
      <c r="C423" s="297"/>
      <c r="D423" s="210"/>
      <c r="E423" s="205"/>
      <c r="F423" s="96"/>
      <c r="G423" s="96"/>
      <c r="H423" s="96"/>
    </row>
    <row r="424" spans="1:8" ht="15">
      <c r="A424" s="103"/>
      <c r="B424" s="297"/>
      <c r="C424" s="297"/>
      <c r="D424" s="210"/>
      <c r="E424" s="205"/>
      <c r="F424" s="96"/>
      <c r="G424" s="96"/>
      <c r="H424" s="96"/>
    </row>
    <row r="425" spans="1:8" ht="15">
      <c r="A425" s="103"/>
      <c r="B425" s="297"/>
      <c r="C425" s="297"/>
      <c r="D425" s="210"/>
      <c r="E425" s="205"/>
      <c r="F425" s="96"/>
      <c r="G425" s="96"/>
      <c r="H425" s="96"/>
    </row>
    <row r="426" spans="1:8" ht="15">
      <c r="A426" s="103"/>
      <c r="B426" s="297"/>
      <c r="C426" s="297"/>
      <c r="D426" s="210"/>
      <c r="E426" s="205"/>
      <c r="F426" s="96"/>
      <c r="G426" s="96"/>
      <c r="H426" s="96"/>
    </row>
    <row r="427" spans="1:8" ht="15">
      <c r="A427" s="103"/>
      <c r="B427" s="297"/>
      <c r="C427" s="297"/>
      <c r="D427" s="210"/>
      <c r="E427" s="205"/>
      <c r="F427" s="96"/>
      <c r="G427" s="96"/>
      <c r="H427" s="96"/>
    </row>
    <row r="428" spans="1:8" ht="15">
      <c r="A428" s="103"/>
      <c r="B428" s="297"/>
      <c r="C428" s="297"/>
      <c r="D428" s="210"/>
      <c r="E428" s="205"/>
      <c r="F428" s="96"/>
      <c r="G428" s="96"/>
      <c r="H428" s="96"/>
    </row>
    <row r="429" spans="1:8" ht="15">
      <c r="A429" s="103"/>
      <c r="B429" s="297"/>
      <c r="C429" s="297"/>
      <c r="D429" s="210"/>
      <c r="E429" s="205"/>
      <c r="F429" s="96"/>
      <c r="G429" s="96"/>
      <c r="H429" s="96"/>
    </row>
    <row r="430" spans="1:8" ht="15">
      <c r="A430" s="103"/>
      <c r="B430" s="297"/>
      <c r="C430" s="297"/>
      <c r="D430" s="210"/>
      <c r="E430" s="205"/>
      <c r="F430" s="96"/>
      <c r="G430" s="96"/>
      <c r="H430" s="96"/>
    </row>
    <row r="431" spans="1:8" ht="15">
      <c r="A431" s="103"/>
      <c r="B431" s="297"/>
      <c r="C431" s="297"/>
      <c r="D431" s="210"/>
      <c r="E431" s="205"/>
      <c r="F431" s="96"/>
      <c r="G431" s="96"/>
      <c r="H431" s="96"/>
    </row>
    <row r="432" spans="1:8" ht="15">
      <c r="A432" s="103"/>
      <c r="B432" s="297"/>
      <c r="C432" s="297"/>
      <c r="D432" s="210"/>
      <c r="E432" s="205"/>
      <c r="F432" s="96"/>
      <c r="G432" s="96"/>
      <c r="H432" s="96"/>
    </row>
    <row r="433" spans="1:8" ht="15">
      <c r="A433" s="103"/>
      <c r="B433" s="297"/>
      <c r="C433" s="297"/>
      <c r="D433" s="210"/>
      <c r="E433" s="205"/>
      <c r="F433" s="96"/>
      <c r="G433" s="96"/>
      <c r="H433" s="96"/>
    </row>
    <row r="434" spans="1:8" ht="15">
      <c r="A434" s="103"/>
      <c r="B434" s="297"/>
      <c r="C434" s="297"/>
      <c r="D434" s="210"/>
      <c r="E434" s="205"/>
      <c r="F434" s="96"/>
      <c r="G434" s="96"/>
      <c r="H434" s="96"/>
    </row>
    <row r="435" spans="1:8" ht="15">
      <c r="A435" s="103"/>
      <c r="B435" s="297"/>
      <c r="C435" s="297"/>
      <c r="D435" s="210"/>
      <c r="E435" s="205"/>
      <c r="F435" s="96"/>
      <c r="G435" s="96"/>
      <c r="H435" s="96"/>
    </row>
    <row r="436" spans="1:8" ht="15">
      <c r="A436" s="103"/>
      <c r="B436" s="297"/>
      <c r="C436" s="297"/>
      <c r="D436" s="210"/>
      <c r="E436" s="205"/>
      <c r="F436" s="96"/>
      <c r="G436" s="96"/>
      <c r="H436" s="96"/>
    </row>
    <row r="437" spans="1:8" ht="15">
      <c r="A437" s="103"/>
      <c r="B437" s="297"/>
      <c r="C437" s="297"/>
      <c r="D437" s="210"/>
      <c r="E437" s="205"/>
      <c r="F437" s="96"/>
      <c r="G437" s="96"/>
      <c r="H437" s="96"/>
    </row>
    <row r="438" spans="1:8" ht="15">
      <c r="A438" s="103"/>
      <c r="B438" s="297"/>
      <c r="C438" s="297"/>
      <c r="D438" s="210"/>
      <c r="E438" s="205"/>
      <c r="F438" s="96"/>
      <c r="G438" s="96"/>
      <c r="H438" s="96"/>
    </row>
    <row r="439" spans="1:8" ht="15">
      <c r="A439" s="103"/>
      <c r="B439" s="297"/>
      <c r="C439" s="297"/>
      <c r="D439" s="210"/>
      <c r="E439" s="205"/>
      <c r="F439" s="96"/>
      <c r="G439" s="96"/>
      <c r="H439" s="96"/>
    </row>
    <row r="440" spans="1:8" ht="15">
      <c r="A440" s="103"/>
      <c r="B440" s="297"/>
      <c r="C440" s="297"/>
      <c r="D440" s="210"/>
      <c r="E440" s="205"/>
      <c r="F440" s="96"/>
      <c r="G440" s="96"/>
      <c r="H440" s="96"/>
    </row>
    <row r="441" spans="1:8" ht="15">
      <c r="A441" s="103"/>
      <c r="B441" s="297"/>
      <c r="C441" s="297"/>
      <c r="D441" s="210"/>
      <c r="E441" s="205"/>
      <c r="F441" s="96"/>
      <c r="G441" s="96"/>
      <c r="H441" s="96"/>
    </row>
    <row r="442" spans="1:8" ht="15">
      <c r="A442" s="103"/>
      <c r="B442" s="297"/>
      <c r="C442" s="297"/>
      <c r="D442" s="210"/>
      <c r="E442" s="205"/>
      <c r="F442" s="96"/>
      <c r="G442" s="96"/>
      <c r="H442" s="96"/>
    </row>
    <row r="443" spans="1:8" ht="15">
      <c r="A443" s="103"/>
      <c r="B443" s="297"/>
      <c r="C443" s="297"/>
      <c r="D443" s="210"/>
      <c r="E443" s="205"/>
      <c r="F443" s="96"/>
      <c r="G443" s="96"/>
      <c r="H443" s="96"/>
    </row>
    <row r="444" spans="1:8" ht="15">
      <c r="A444" s="103"/>
      <c r="B444" s="297"/>
      <c r="C444" s="297"/>
      <c r="D444" s="210"/>
      <c r="E444" s="205"/>
      <c r="F444" s="96"/>
      <c r="G444" s="96"/>
      <c r="H444" s="96"/>
    </row>
    <row r="445" spans="1:8" ht="15">
      <c r="A445" s="103"/>
      <c r="B445" s="297"/>
      <c r="C445" s="297"/>
      <c r="D445" s="210"/>
      <c r="E445" s="205"/>
      <c r="F445" s="96"/>
      <c r="G445" s="96"/>
      <c r="H445" s="96"/>
    </row>
    <row r="446" spans="1:8" ht="15">
      <c r="A446" s="103"/>
      <c r="B446" s="297"/>
      <c r="C446" s="297"/>
      <c r="D446" s="210"/>
      <c r="E446" s="205"/>
      <c r="F446" s="96"/>
      <c r="G446" s="96"/>
      <c r="H446" s="96"/>
    </row>
    <row r="447" spans="1:8" ht="15">
      <c r="A447" s="103"/>
      <c r="B447" s="297"/>
      <c r="C447" s="297"/>
      <c r="D447" s="210"/>
      <c r="E447" s="205"/>
      <c r="F447" s="96"/>
      <c r="G447" s="96"/>
      <c r="H447" s="96"/>
    </row>
    <row r="448" spans="1:8" ht="15">
      <c r="A448" s="103"/>
      <c r="B448" s="297"/>
      <c r="C448" s="297"/>
      <c r="D448" s="210"/>
      <c r="E448" s="205"/>
      <c r="F448" s="96"/>
      <c r="G448" s="96"/>
      <c r="H448" s="96"/>
    </row>
    <row r="449" spans="1:8" ht="15">
      <c r="A449" s="103"/>
      <c r="B449" s="297"/>
      <c r="C449" s="297"/>
      <c r="D449" s="210"/>
      <c r="E449" s="205"/>
      <c r="F449" s="96"/>
      <c r="G449" s="96"/>
      <c r="H449" s="96"/>
    </row>
    <row r="450" spans="1:8" ht="15">
      <c r="A450" s="103"/>
      <c r="B450" s="297"/>
      <c r="C450" s="297"/>
      <c r="D450" s="210"/>
      <c r="E450" s="205"/>
      <c r="F450" s="96"/>
      <c r="G450" s="96"/>
      <c r="H450" s="96"/>
    </row>
    <row r="451" spans="1:8" ht="15">
      <c r="A451" s="103"/>
      <c r="B451" s="297"/>
      <c r="C451" s="297"/>
      <c r="D451" s="210"/>
      <c r="E451" s="205"/>
      <c r="F451" s="96"/>
      <c r="G451" s="96"/>
      <c r="H451" s="96"/>
    </row>
    <row r="452" spans="1:8" ht="15">
      <c r="A452" s="103"/>
      <c r="B452" s="297"/>
      <c r="C452" s="297"/>
      <c r="D452" s="210"/>
      <c r="E452" s="205"/>
      <c r="F452" s="96"/>
      <c r="G452" s="96"/>
      <c r="H452" s="96"/>
    </row>
    <row r="453" spans="1:8" ht="15">
      <c r="A453" s="103"/>
      <c r="B453" s="297"/>
      <c r="C453" s="297"/>
      <c r="D453" s="210"/>
      <c r="E453" s="205"/>
      <c r="F453" s="96"/>
      <c r="G453" s="96"/>
      <c r="H453" s="96"/>
    </row>
    <row r="454" spans="1:8" ht="15">
      <c r="A454" s="103"/>
      <c r="B454" s="297"/>
      <c r="C454" s="297"/>
      <c r="D454" s="210"/>
      <c r="E454" s="205"/>
      <c r="F454" s="96"/>
      <c r="G454" s="96"/>
      <c r="H454" s="96"/>
    </row>
    <row r="455" spans="1:8" ht="15">
      <c r="A455" s="103"/>
      <c r="B455" s="297"/>
      <c r="C455" s="297"/>
      <c r="D455" s="210"/>
      <c r="E455" s="205"/>
      <c r="F455" s="96"/>
      <c r="G455" s="96"/>
      <c r="H455" s="96"/>
    </row>
    <row r="456" spans="1:8" ht="15">
      <c r="A456" s="103"/>
      <c r="B456" s="297"/>
      <c r="C456" s="297"/>
      <c r="D456" s="210"/>
      <c r="E456" s="205"/>
      <c r="F456" s="96"/>
      <c r="G456" s="96"/>
      <c r="H456" s="96"/>
    </row>
    <row r="457" spans="1:8" ht="15">
      <c r="A457" s="103"/>
      <c r="B457" s="297"/>
      <c r="C457" s="297"/>
      <c r="D457" s="210"/>
      <c r="E457" s="205"/>
      <c r="F457" s="96"/>
      <c r="G457" s="96"/>
      <c r="H457" s="96"/>
    </row>
    <row r="458" spans="1:8" ht="15">
      <c r="A458" s="103"/>
      <c r="B458" s="297"/>
      <c r="C458" s="297"/>
      <c r="D458" s="210"/>
      <c r="E458" s="205"/>
      <c r="F458" s="96"/>
      <c r="G458" s="96"/>
      <c r="H458" s="96"/>
    </row>
    <row r="459" spans="1:8" ht="15">
      <c r="A459" s="103"/>
      <c r="B459" s="297"/>
      <c r="C459" s="297"/>
      <c r="D459" s="210"/>
      <c r="E459" s="205"/>
      <c r="F459" s="96"/>
      <c r="G459" s="96"/>
      <c r="H459" s="96"/>
    </row>
    <row r="460" spans="1:8" ht="15">
      <c r="A460" s="103"/>
      <c r="B460" s="297"/>
      <c r="C460" s="297"/>
      <c r="D460" s="210"/>
      <c r="E460" s="205"/>
      <c r="F460" s="96"/>
      <c r="G460" s="96"/>
      <c r="H460" s="96"/>
    </row>
    <row r="461" spans="1:8" ht="15">
      <c r="A461" s="103"/>
      <c r="B461" s="297"/>
      <c r="C461" s="297"/>
      <c r="D461" s="210"/>
      <c r="E461" s="205"/>
      <c r="F461" s="96"/>
      <c r="G461" s="96"/>
      <c r="H461" s="96"/>
    </row>
    <row r="462" spans="1:8" ht="15">
      <c r="A462" s="103"/>
      <c r="B462" s="297"/>
      <c r="C462" s="297"/>
      <c r="D462" s="210"/>
      <c r="E462" s="205"/>
      <c r="F462" s="96"/>
      <c r="G462" s="96"/>
      <c r="H462" s="96"/>
    </row>
    <row r="463" spans="1:8" ht="15">
      <c r="A463" s="103"/>
      <c r="B463" s="297"/>
      <c r="C463" s="297"/>
      <c r="D463" s="210"/>
      <c r="E463" s="205"/>
      <c r="F463" s="96"/>
      <c r="G463" s="96"/>
      <c r="H463" s="96"/>
    </row>
    <row r="464" spans="1:8" ht="15">
      <c r="A464" s="103"/>
      <c r="B464" s="297"/>
      <c r="C464" s="297"/>
      <c r="D464" s="210"/>
      <c r="E464" s="205"/>
      <c r="F464" s="96"/>
      <c r="G464" s="96"/>
      <c r="H464" s="96"/>
    </row>
    <row r="465" spans="1:8" ht="15">
      <c r="A465" s="103"/>
      <c r="B465" s="297"/>
      <c r="C465" s="297"/>
      <c r="D465" s="210"/>
      <c r="E465" s="205"/>
      <c r="F465" s="96"/>
      <c r="G465" s="96"/>
      <c r="H465" s="96"/>
    </row>
    <row r="466" spans="1:8" ht="15">
      <c r="A466" s="103"/>
      <c r="B466" s="297"/>
      <c r="C466" s="297"/>
      <c r="D466" s="210"/>
      <c r="E466" s="205"/>
      <c r="F466" s="96"/>
      <c r="G466" s="96"/>
      <c r="H466" s="96"/>
    </row>
    <row r="467" spans="1:8" ht="15">
      <c r="A467" s="103"/>
      <c r="B467" s="297"/>
      <c r="C467" s="297"/>
      <c r="D467" s="210"/>
      <c r="E467" s="205"/>
      <c r="F467" s="96"/>
      <c r="G467" s="96"/>
      <c r="H467" s="96"/>
    </row>
    <row r="468" spans="1:8" ht="15">
      <c r="A468" s="103"/>
      <c r="B468" s="297"/>
      <c r="C468" s="297"/>
      <c r="D468" s="210"/>
      <c r="E468" s="205"/>
      <c r="F468" s="96"/>
      <c r="G468" s="96"/>
      <c r="H468" s="96"/>
    </row>
    <row r="469" spans="1:8" ht="15">
      <c r="A469" s="103"/>
      <c r="B469" s="297"/>
      <c r="C469" s="297"/>
      <c r="D469" s="210"/>
      <c r="E469" s="205"/>
      <c r="F469" s="96"/>
      <c r="G469" s="96"/>
      <c r="H469" s="96"/>
    </row>
    <row r="470" spans="1:8" ht="15">
      <c r="A470" s="103"/>
      <c r="B470" s="297"/>
      <c r="C470" s="297"/>
      <c r="D470" s="210"/>
      <c r="E470" s="205"/>
      <c r="F470" s="96"/>
      <c r="G470" s="96"/>
      <c r="H470" s="96"/>
    </row>
    <row r="471" spans="1:8" ht="15">
      <c r="A471" s="103"/>
      <c r="B471" s="297"/>
      <c r="C471" s="297"/>
      <c r="D471" s="210"/>
      <c r="E471" s="205"/>
      <c r="F471" s="96"/>
      <c r="G471" s="96"/>
      <c r="H471" s="96"/>
    </row>
    <row r="472" spans="1:8" ht="15">
      <c r="A472" s="103"/>
      <c r="B472" s="297"/>
      <c r="C472" s="297"/>
      <c r="D472" s="210"/>
      <c r="E472" s="205"/>
      <c r="F472" s="96"/>
      <c r="G472" s="96"/>
      <c r="H472" s="96"/>
    </row>
    <row r="473" spans="1:8" ht="15">
      <c r="A473" s="103"/>
      <c r="B473" s="297"/>
      <c r="C473" s="297"/>
      <c r="D473" s="210"/>
      <c r="E473" s="205"/>
      <c r="F473" s="96"/>
      <c r="G473" s="96"/>
      <c r="H473" s="96"/>
    </row>
    <row r="474" spans="1:8" ht="15">
      <c r="A474" s="103"/>
      <c r="B474" s="297"/>
      <c r="C474" s="297"/>
      <c r="D474" s="210"/>
      <c r="E474" s="205"/>
      <c r="F474" s="96"/>
      <c r="G474" s="96"/>
      <c r="H474" s="96"/>
    </row>
    <row r="475" spans="1:8" ht="15">
      <c r="A475" s="103"/>
      <c r="B475" s="297"/>
      <c r="C475" s="297"/>
      <c r="D475" s="210"/>
      <c r="E475" s="205"/>
      <c r="F475" s="96"/>
      <c r="G475" s="96"/>
      <c r="H475" s="96"/>
    </row>
    <row r="476" spans="1:8" ht="15">
      <c r="A476" s="103"/>
      <c r="B476" s="297"/>
      <c r="C476" s="297"/>
      <c r="D476" s="210"/>
      <c r="E476" s="205"/>
      <c r="F476" s="96"/>
      <c r="G476" s="96"/>
      <c r="H476" s="96"/>
    </row>
    <row r="477" spans="1:8" ht="15">
      <c r="A477" s="103"/>
      <c r="B477" s="297"/>
      <c r="C477" s="297"/>
      <c r="D477" s="210"/>
      <c r="E477" s="205"/>
      <c r="F477" s="96"/>
      <c r="G477" s="96"/>
      <c r="H477" s="96"/>
    </row>
    <row r="478" spans="1:8" ht="15">
      <c r="A478" s="103"/>
      <c r="B478" s="297"/>
      <c r="C478" s="297"/>
      <c r="D478" s="210"/>
      <c r="E478" s="205"/>
      <c r="F478" s="96"/>
      <c r="G478" s="96"/>
      <c r="H478" s="96"/>
    </row>
    <row r="479" spans="1:8" ht="15">
      <c r="A479" s="103"/>
      <c r="B479" s="297"/>
      <c r="C479" s="297"/>
      <c r="D479" s="210"/>
      <c r="E479" s="205"/>
      <c r="F479" s="96"/>
      <c r="G479" s="96"/>
      <c r="H479" s="96"/>
    </row>
    <row r="480" spans="1:8" ht="15">
      <c r="A480" s="103"/>
      <c r="B480" s="297"/>
      <c r="C480" s="297"/>
      <c r="D480" s="210"/>
      <c r="E480" s="205"/>
      <c r="F480" s="96"/>
      <c r="G480" s="96"/>
      <c r="H480" s="96"/>
    </row>
    <row r="481" spans="1:8" ht="15">
      <c r="A481" s="103"/>
      <c r="B481" s="297"/>
      <c r="C481" s="297"/>
      <c r="D481" s="210"/>
      <c r="E481" s="205"/>
      <c r="F481" s="96"/>
      <c r="G481" s="96"/>
      <c r="H481" s="96"/>
    </row>
    <row r="482" spans="1:8" ht="15">
      <c r="A482" s="103"/>
      <c r="B482" s="297"/>
      <c r="C482" s="297"/>
      <c r="D482" s="210"/>
      <c r="E482" s="205"/>
      <c r="F482" s="96"/>
      <c r="G482" s="96"/>
      <c r="H482" s="96"/>
    </row>
    <row r="483" spans="1:8" ht="15">
      <c r="A483" s="103"/>
      <c r="B483" s="297"/>
      <c r="C483" s="297"/>
      <c r="D483" s="210"/>
      <c r="E483" s="205"/>
      <c r="F483" s="96"/>
      <c r="G483" s="96"/>
      <c r="H483" s="96"/>
    </row>
    <row r="484" spans="1:8" ht="15">
      <c r="A484" s="103"/>
      <c r="B484" s="297"/>
      <c r="C484" s="297"/>
      <c r="D484" s="210"/>
      <c r="E484" s="205"/>
      <c r="F484" s="96"/>
      <c r="G484" s="96"/>
      <c r="H484" s="96"/>
    </row>
    <row r="485" spans="1:8" ht="15">
      <c r="A485" s="103"/>
      <c r="B485" s="297"/>
      <c r="C485" s="297"/>
      <c r="D485" s="210"/>
      <c r="E485" s="205"/>
      <c r="F485" s="96"/>
      <c r="G485" s="96"/>
      <c r="H485" s="96"/>
    </row>
    <row r="486" spans="1:8" ht="15">
      <c r="A486" s="103"/>
      <c r="B486" s="297"/>
      <c r="C486" s="297"/>
      <c r="D486" s="210"/>
      <c r="E486" s="205"/>
      <c r="F486" s="96"/>
      <c r="G486" s="96"/>
      <c r="H486" s="96"/>
    </row>
    <row r="487" spans="1:8" ht="15">
      <c r="A487" s="103"/>
      <c r="B487" s="297"/>
      <c r="C487" s="297"/>
      <c r="D487" s="210"/>
      <c r="E487" s="205"/>
      <c r="F487" s="96"/>
      <c r="G487" s="96"/>
      <c r="H487" s="96"/>
    </row>
    <row r="488" spans="1:8" ht="15">
      <c r="A488" s="103"/>
      <c r="B488" s="297"/>
      <c r="C488" s="297"/>
      <c r="D488" s="210"/>
      <c r="E488" s="205"/>
      <c r="F488" s="96"/>
      <c r="G488" s="96"/>
      <c r="H488" s="96"/>
    </row>
    <row r="489" spans="1:8" ht="15">
      <c r="A489" s="103"/>
      <c r="B489" s="297"/>
      <c r="C489" s="297"/>
      <c r="D489" s="210"/>
      <c r="E489" s="205"/>
      <c r="F489" s="96"/>
      <c r="G489" s="96"/>
      <c r="H489" s="96"/>
    </row>
    <row r="490" spans="1:8" ht="15">
      <c r="A490" s="103"/>
      <c r="B490" s="297"/>
      <c r="C490" s="297"/>
      <c r="D490" s="210"/>
      <c r="E490" s="205"/>
      <c r="F490" s="96"/>
      <c r="G490" s="96"/>
      <c r="H490" s="96"/>
    </row>
    <row r="491" spans="1:8" ht="15">
      <c r="A491" s="103"/>
      <c r="B491" s="297"/>
      <c r="C491" s="297"/>
      <c r="D491" s="210"/>
      <c r="E491" s="205"/>
      <c r="F491" s="96"/>
      <c r="G491" s="96"/>
      <c r="H491" s="96"/>
    </row>
    <row r="492" spans="1:8" ht="15">
      <c r="A492" s="103"/>
      <c r="B492" s="297"/>
      <c r="C492" s="297"/>
      <c r="D492" s="210"/>
      <c r="E492" s="205"/>
      <c r="F492" s="96"/>
      <c r="G492" s="96"/>
      <c r="H492" s="96"/>
    </row>
    <row r="493" spans="1:8" ht="15">
      <c r="A493" s="103"/>
      <c r="B493" s="297"/>
      <c r="C493" s="297"/>
      <c r="D493" s="210"/>
      <c r="E493" s="205"/>
      <c r="F493" s="96"/>
      <c r="G493" s="96"/>
      <c r="H493" s="96"/>
    </row>
    <row r="494" spans="1:8" ht="15">
      <c r="A494" s="103"/>
      <c r="B494" s="297"/>
      <c r="C494" s="297"/>
      <c r="D494" s="210"/>
      <c r="E494" s="205"/>
      <c r="F494" s="96"/>
      <c r="G494" s="96"/>
      <c r="H494" s="96"/>
    </row>
    <row r="495" spans="1:8" ht="15">
      <c r="A495" s="103"/>
      <c r="B495" s="297"/>
      <c r="C495" s="297"/>
      <c r="D495" s="210"/>
      <c r="E495" s="205"/>
      <c r="F495" s="96"/>
      <c r="G495" s="96"/>
      <c r="H495" s="96"/>
    </row>
    <row r="496" spans="1:8" ht="15">
      <c r="A496" s="103"/>
      <c r="B496" s="297"/>
      <c r="C496" s="297"/>
      <c r="D496" s="210"/>
      <c r="E496" s="205"/>
      <c r="F496" s="96"/>
      <c r="G496" s="96"/>
      <c r="H496" s="96"/>
    </row>
    <row r="497" spans="1:8" ht="15">
      <c r="A497" s="103"/>
      <c r="B497" s="297"/>
      <c r="C497" s="297"/>
      <c r="D497" s="210"/>
      <c r="E497" s="205"/>
      <c r="F497" s="96"/>
      <c r="G497" s="96"/>
      <c r="H497" s="96"/>
    </row>
    <row r="498" spans="1:8" ht="15">
      <c r="A498" s="103"/>
      <c r="B498" s="297"/>
      <c r="C498" s="297"/>
      <c r="D498" s="210"/>
      <c r="E498" s="205"/>
      <c r="F498" s="96"/>
      <c r="G498" s="96"/>
      <c r="H498" s="96"/>
    </row>
    <row r="499" spans="1:8" ht="15">
      <c r="A499" s="103"/>
      <c r="B499" s="297"/>
      <c r="C499" s="297"/>
      <c r="D499" s="210"/>
      <c r="E499" s="205"/>
      <c r="F499" s="96"/>
      <c r="G499" s="96"/>
      <c r="H499" s="96"/>
    </row>
    <row r="500" spans="1:8" ht="15">
      <c r="A500" s="103"/>
      <c r="B500" s="297"/>
      <c r="C500" s="297"/>
      <c r="D500" s="210"/>
      <c r="E500" s="205"/>
      <c r="F500" s="96"/>
      <c r="G500" s="96"/>
      <c r="H500" s="96"/>
    </row>
    <row r="501" spans="1:8" ht="15">
      <c r="A501" s="103"/>
      <c r="B501" s="297"/>
      <c r="C501" s="297"/>
      <c r="D501" s="210"/>
      <c r="E501" s="205"/>
      <c r="F501" s="96"/>
      <c r="G501" s="96"/>
      <c r="H501" s="96"/>
    </row>
    <row r="502" spans="1:8" ht="15">
      <c r="A502" s="103"/>
      <c r="B502" s="297"/>
      <c r="C502" s="297"/>
      <c r="D502" s="210"/>
      <c r="E502" s="205"/>
      <c r="F502" s="96"/>
      <c r="G502" s="96"/>
      <c r="H502" s="96"/>
    </row>
    <row r="503" spans="1:8" ht="15">
      <c r="A503" s="103"/>
      <c r="B503" s="297"/>
      <c r="C503" s="297"/>
      <c r="D503" s="210"/>
      <c r="E503" s="205"/>
      <c r="F503" s="96"/>
      <c r="G503" s="96"/>
      <c r="H503" s="96"/>
    </row>
    <row r="504" spans="1:8" ht="15">
      <c r="A504" s="103"/>
      <c r="B504" s="297"/>
      <c r="C504" s="297"/>
      <c r="D504" s="210"/>
      <c r="E504" s="205"/>
      <c r="F504" s="96"/>
      <c r="G504" s="96"/>
      <c r="H504" s="96"/>
    </row>
    <row r="505" spans="1:8" ht="15">
      <c r="A505" s="103"/>
      <c r="B505" s="297"/>
      <c r="C505" s="297"/>
      <c r="D505" s="210"/>
      <c r="E505" s="205"/>
      <c r="F505" s="96"/>
      <c r="G505" s="96"/>
      <c r="H505" s="96"/>
    </row>
    <row r="506" spans="1:8" ht="15">
      <c r="A506" s="103"/>
      <c r="B506" s="297"/>
      <c r="C506" s="297"/>
      <c r="D506" s="210"/>
      <c r="E506" s="205"/>
      <c r="F506" s="96"/>
      <c r="G506" s="96"/>
      <c r="H506" s="96"/>
    </row>
    <row r="507" spans="1:8" ht="15">
      <c r="A507" s="103"/>
      <c r="B507" s="297"/>
      <c r="C507" s="297"/>
      <c r="D507" s="210"/>
      <c r="E507" s="205"/>
      <c r="F507" s="96"/>
      <c r="G507" s="96"/>
      <c r="H507" s="96"/>
    </row>
    <row r="508" spans="1:8" ht="15">
      <c r="A508" s="103"/>
      <c r="B508" s="297"/>
      <c r="C508" s="297"/>
      <c r="D508" s="210"/>
      <c r="E508" s="205"/>
      <c r="F508" s="96"/>
      <c r="G508" s="96"/>
      <c r="H508" s="96"/>
    </row>
    <row r="509" spans="1:8" ht="15">
      <c r="A509" s="103"/>
      <c r="B509" s="297"/>
      <c r="C509" s="297"/>
      <c r="D509" s="210"/>
      <c r="E509" s="205"/>
      <c r="F509" s="96"/>
      <c r="G509" s="96"/>
      <c r="H509" s="96"/>
    </row>
    <row r="510" spans="1:8" ht="15">
      <c r="A510" s="103"/>
      <c r="B510" s="297"/>
      <c r="C510" s="297"/>
      <c r="D510" s="210"/>
      <c r="E510" s="205"/>
      <c r="F510" s="96"/>
      <c r="G510" s="96"/>
      <c r="H510" s="96"/>
    </row>
    <row r="511" spans="1:8" ht="15">
      <c r="A511" s="103"/>
      <c r="B511" s="297"/>
      <c r="C511" s="297"/>
      <c r="D511" s="210"/>
      <c r="E511" s="205"/>
      <c r="F511" s="96"/>
      <c r="G511" s="96"/>
      <c r="H511" s="96"/>
    </row>
    <row r="512" spans="1:8" ht="15">
      <c r="A512" s="103"/>
      <c r="B512" s="297"/>
      <c r="C512" s="297"/>
      <c r="D512" s="210"/>
      <c r="E512" s="205"/>
      <c r="F512" s="96"/>
      <c r="G512" s="96"/>
      <c r="H512" s="96"/>
    </row>
    <row r="513" spans="1:8" ht="15">
      <c r="A513" s="103"/>
      <c r="B513" s="297"/>
      <c r="C513" s="297"/>
      <c r="D513" s="210"/>
      <c r="E513" s="205"/>
      <c r="F513" s="96"/>
      <c r="G513" s="96"/>
      <c r="H513" s="96"/>
    </row>
    <row r="514" spans="1:8" ht="15">
      <c r="A514" s="103"/>
      <c r="B514" s="297"/>
      <c r="C514" s="297"/>
      <c r="D514" s="210"/>
      <c r="E514" s="205"/>
      <c r="F514" s="96"/>
      <c r="G514" s="96"/>
      <c r="H514" s="96"/>
    </row>
    <row r="515" spans="1:8" ht="15">
      <c r="A515" s="103"/>
      <c r="B515" s="297"/>
      <c r="C515" s="297"/>
      <c r="D515" s="210"/>
      <c r="E515" s="205"/>
      <c r="F515" s="96"/>
      <c r="G515" s="96"/>
      <c r="H515" s="96"/>
    </row>
    <row r="516" spans="1:8" ht="15">
      <c r="A516" s="103"/>
      <c r="B516" s="297"/>
      <c r="C516" s="297"/>
      <c r="D516" s="210"/>
      <c r="E516" s="205"/>
      <c r="F516" s="96"/>
      <c r="G516" s="96"/>
      <c r="H516" s="96"/>
    </row>
    <row r="517" spans="1:8" ht="15">
      <c r="A517" s="103"/>
      <c r="B517" s="297"/>
      <c r="C517" s="297"/>
      <c r="D517" s="210"/>
      <c r="E517" s="205"/>
      <c r="F517" s="96"/>
      <c r="G517" s="96"/>
      <c r="H517" s="96"/>
    </row>
    <row r="518" spans="1:8" ht="15">
      <c r="A518" s="103"/>
      <c r="B518" s="297"/>
      <c r="C518" s="297"/>
      <c r="D518" s="210"/>
      <c r="E518" s="205"/>
      <c r="F518" s="96"/>
      <c r="G518" s="96"/>
      <c r="H518" s="96"/>
    </row>
    <row r="519" spans="1:8" ht="15">
      <c r="A519" s="103"/>
      <c r="B519" s="297"/>
      <c r="C519" s="297"/>
      <c r="D519" s="210"/>
      <c r="E519" s="205"/>
      <c r="F519" s="96"/>
      <c r="G519" s="96"/>
      <c r="H519" s="96"/>
    </row>
    <row r="520" spans="1:8" ht="15">
      <c r="A520" s="103"/>
      <c r="B520" s="297"/>
      <c r="C520" s="297"/>
      <c r="D520" s="210"/>
      <c r="E520" s="205"/>
      <c r="F520" s="96"/>
      <c r="G520" s="96"/>
      <c r="H520" s="96"/>
    </row>
    <row r="521" spans="1:8" ht="15">
      <c r="A521" s="103"/>
      <c r="B521" s="297"/>
      <c r="C521" s="297"/>
      <c r="D521" s="210"/>
      <c r="E521" s="205"/>
      <c r="F521" s="96"/>
      <c r="G521" s="96"/>
      <c r="H521" s="96"/>
    </row>
    <row r="522" spans="1:8" ht="15">
      <c r="A522" s="103"/>
      <c r="B522" s="297"/>
      <c r="C522" s="297"/>
      <c r="D522" s="210"/>
      <c r="E522" s="205"/>
      <c r="F522" s="96"/>
      <c r="G522" s="96"/>
      <c r="H522" s="96"/>
    </row>
    <row r="523" spans="1:8" ht="15">
      <c r="A523" s="103"/>
      <c r="B523" s="297"/>
      <c r="C523" s="297"/>
      <c r="D523" s="210"/>
      <c r="E523" s="205"/>
      <c r="F523" s="96"/>
      <c r="G523" s="96"/>
      <c r="H523" s="96"/>
    </row>
    <row r="524" spans="1:8" ht="15">
      <c r="A524" s="103"/>
      <c r="B524" s="297"/>
      <c r="C524" s="297"/>
      <c r="D524" s="210"/>
      <c r="E524" s="205"/>
      <c r="F524" s="96"/>
      <c r="G524" s="96"/>
      <c r="H524" s="96"/>
    </row>
    <row r="525" spans="1:8" ht="15">
      <c r="A525" s="103"/>
      <c r="B525" s="297"/>
      <c r="C525" s="297"/>
      <c r="D525" s="210"/>
      <c r="E525" s="205"/>
      <c r="F525" s="96"/>
      <c r="G525" s="96"/>
      <c r="H525" s="96"/>
    </row>
    <row r="526" spans="1:8" ht="15">
      <c r="A526" s="103"/>
      <c r="B526" s="297"/>
      <c r="C526" s="297"/>
      <c r="D526" s="210"/>
      <c r="E526" s="205"/>
      <c r="F526" s="96"/>
      <c r="G526" s="96"/>
      <c r="H526" s="96"/>
    </row>
    <row r="527" spans="1:8" ht="15">
      <c r="A527" s="103"/>
      <c r="B527" s="297"/>
      <c r="C527" s="297"/>
      <c r="D527" s="210"/>
      <c r="E527" s="205"/>
      <c r="F527" s="96"/>
      <c r="G527" s="96"/>
      <c r="H527" s="96"/>
    </row>
    <row r="528" spans="1:8" ht="15">
      <c r="A528" s="103"/>
      <c r="B528" s="297"/>
      <c r="C528" s="297"/>
      <c r="D528" s="210"/>
      <c r="E528" s="205"/>
      <c r="F528" s="96"/>
      <c r="G528" s="96"/>
      <c r="H528" s="96"/>
    </row>
    <row r="529" spans="1:8" ht="15">
      <c r="A529" s="103"/>
      <c r="B529" s="297"/>
      <c r="C529" s="297"/>
      <c r="D529" s="210"/>
      <c r="E529" s="205"/>
      <c r="F529" s="96"/>
      <c r="G529" s="96"/>
      <c r="H529" s="96"/>
    </row>
    <row r="530" spans="1:8" ht="15">
      <c r="A530" s="103"/>
      <c r="B530" s="297"/>
      <c r="C530" s="297"/>
      <c r="D530" s="210"/>
      <c r="E530" s="205"/>
      <c r="F530" s="96"/>
      <c r="G530" s="96"/>
      <c r="H530" s="96"/>
    </row>
    <row r="531" spans="1:8" ht="15">
      <c r="A531" s="103"/>
      <c r="B531" s="297"/>
      <c r="C531" s="297"/>
      <c r="D531" s="210"/>
      <c r="E531" s="205"/>
      <c r="F531" s="96"/>
      <c r="G531" s="96"/>
      <c r="H531" s="96"/>
    </row>
    <row r="532" spans="1:8" ht="15">
      <c r="A532" s="103"/>
      <c r="B532" s="297"/>
      <c r="C532" s="297"/>
      <c r="D532" s="210"/>
      <c r="E532" s="205"/>
      <c r="F532" s="96"/>
      <c r="G532" s="96"/>
      <c r="H532" s="96"/>
    </row>
    <row r="533" spans="1:8" ht="15">
      <c r="A533" s="103"/>
      <c r="B533" s="297"/>
      <c r="C533" s="297"/>
      <c r="D533" s="210"/>
      <c r="E533" s="205"/>
      <c r="F533" s="96"/>
      <c r="G533" s="96"/>
      <c r="H533" s="96"/>
    </row>
    <row r="534" spans="1:8" ht="15">
      <c r="A534" s="103"/>
      <c r="B534" s="297"/>
      <c r="C534" s="297"/>
      <c r="D534" s="210"/>
      <c r="E534" s="205"/>
      <c r="F534" s="96"/>
      <c r="G534" s="96"/>
      <c r="H534" s="96"/>
    </row>
    <row r="535" spans="1:8" ht="15">
      <c r="A535" s="103"/>
      <c r="B535" s="297"/>
      <c r="C535" s="297"/>
      <c r="D535" s="210"/>
      <c r="E535" s="205"/>
      <c r="F535" s="96"/>
      <c r="G535" s="96"/>
      <c r="H535" s="96"/>
    </row>
    <row r="536" spans="1:8" ht="15">
      <c r="A536" s="103"/>
      <c r="B536" s="297"/>
      <c r="C536" s="297"/>
      <c r="D536" s="210"/>
      <c r="E536" s="205"/>
      <c r="F536" s="96"/>
      <c r="G536" s="96"/>
      <c r="H536" s="96"/>
    </row>
    <row r="537" spans="1:8" ht="15">
      <c r="A537" s="103"/>
      <c r="B537" s="297"/>
      <c r="C537" s="297"/>
      <c r="D537" s="210"/>
      <c r="E537" s="205"/>
      <c r="F537" s="96"/>
      <c r="G537" s="96"/>
      <c r="H537" s="96"/>
    </row>
    <row r="538" spans="1:8" ht="15">
      <c r="A538" s="103"/>
      <c r="B538" s="297"/>
      <c r="C538" s="297"/>
      <c r="D538" s="210"/>
      <c r="E538" s="205"/>
      <c r="F538" s="96"/>
      <c r="G538" s="96"/>
      <c r="H538" s="96"/>
    </row>
    <row r="539" spans="1:8" ht="15">
      <c r="A539" s="103"/>
      <c r="B539" s="297"/>
      <c r="C539" s="297"/>
      <c r="D539" s="210"/>
      <c r="E539" s="205"/>
      <c r="F539" s="96"/>
      <c r="G539" s="96"/>
      <c r="H539" s="96"/>
    </row>
    <row r="540" spans="1:8" ht="15">
      <c r="A540" s="103"/>
      <c r="B540" s="297"/>
      <c r="C540" s="297"/>
      <c r="D540" s="210"/>
      <c r="E540" s="205"/>
      <c r="F540" s="96"/>
      <c r="G540" s="96"/>
      <c r="H540" s="96"/>
    </row>
    <row r="541" spans="1:8" ht="15">
      <c r="A541" s="103"/>
      <c r="B541" s="297"/>
      <c r="C541" s="297"/>
      <c r="D541" s="210"/>
      <c r="E541" s="205"/>
      <c r="F541" s="96"/>
      <c r="G541" s="96"/>
      <c r="H541" s="96"/>
    </row>
    <row r="542" spans="1:8" ht="15">
      <c r="A542" s="103"/>
      <c r="B542" s="297"/>
      <c r="C542" s="297"/>
      <c r="D542" s="210"/>
      <c r="E542" s="205"/>
      <c r="F542" s="96"/>
      <c r="G542" s="96"/>
      <c r="H542" s="96"/>
    </row>
    <row r="543" spans="1:8" ht="15">
      <c r="A543" s="103"/>
      <c r="B543" s="297"/>
      <c r="C543" s="297"/>
      <c r="D543" s="210"/>
      <c r="E543" s="205"/>
      <c r="F543" s="96"/>
      <c r="G543" s="96"/>
      <c r="H543" s="96"/>
    </row>
    <row r="544" spans="1:8" ht="15">
      <c r="A544" s="103"/>
      <c r="B544" s="297"/>
      <c r="C544" s="297"/>
      <c r="D544" s="210"/>
      <c r="E544" s="205"/>
      <c r="F544" s="96"/>
      <c r="G544" s="96"/>
      <c r="H544" s="96"/>
    </row>
    <row r="545" spans="1:8" ht="15">
      <c r="A545" s="103"/>
      <c r="B545" s="297"/>
      <c r="C545" s="297"/>
      <c r="D545" s="210"/>
      <c r="E545" s="205"/>
      <c r="F545" s="96"/>
      <c r="G545" s="96"/>
      <c r="H545" s="96"/>
    </row>
    <row r="546" spans="1:8" ht="15">
      <c r="A546" s="103"/>
      <c r="B546" s="297"/>
      <c r="C546" s="297"/>
      <c r="D546" s="210"/>
      <c r="E546" s="205"/>
      <c r="F546" s="96"/>
      <c r="G546" s="96"/>
      <c r="H546" s="96"/>
    </row>
    <row r="547" spans="1:8" ht="15">
      <c r="A547" s="103"/>
      <c r="B547" s="297"/>
      <c r="C547" s="297"/>
      <c r="D547" s="210"/>
      <c r="E547" s="205"/>
      <c r="F547" s="96"/>
      <c r="G547" s="96"/>
      <c r="H547" s="96"/>
    </row>
    <row r="548" spans="1:8" ht="15">
      <c r="A548" s="103"/>
      <c r="B548" s="297"/>
      <c r="C548" s="297"/>
      <c r="D548" s="210"/>
      <c r="E548" s="205"/>
      <c r="F548" s="96"/>
      <c r="G548" s="96"/>
      <c r="H548" s="96"/>
    </row>
    <row r="549" spans="1:8" ht="15">
      <c r="A549" s="103"/>
      <c r="B549" s="297"/>
      <c r="C549" s="297"/>
      <c r="D549" s="210"/>
      <c r="E549" s="205"/>
      <c r="F549" s="96"/>
      <c r="G549" s="96"/>
      <c r="H549" s="96"/>
    </row>
    <row r="550" spans="1:8" ht="15">
      <c r="A550" s="103"/>
      <c r="B550" s="297"/>
      <c r="C550" s="297"/>
      <c r="D550" s="210"/>
      <c r="E550" s="205"/>
      <c r="F550" s="96"/>
      <c r="G550" s="96"/>
      <c r="H550" s="96"/>
    </row>
    <row r="551" spans="1:8" ht="15">
      <c r="A551" s="103"/>
      <c r="B551" s="297"/>
      <c r="C551" s="297"/>
      <c r="D551" s="210"/>
      <c r="E551" s="205"/>
      <c r="F551" s="96"/>
      <c r="G551" s="96"/>
      <c r="H551" s="96"/>
    </row>
    <row r="552" spans="1:8" ht="15">
      <c r="A552" s="103"/>
      <c r="B552" s="297"/>
      <c r="C552" s="297"/>
      <c r="D552" s="210"/>
      <c r="E552" s="205"/>
      <c r="F552" s="96"/>
      <c r="G552" s="96"/>
      <c r="H552" s="96"/>
    </row>
    <row r="553" spans="1:8" ht="15">
      <c r="A553" s="103"/>
      <c r="B553" s="297"/>
      <c r="C553" s="297"/>
      <c r="D553" s="210"/>
      <c r="E553" s="205"/>
      <c r="F553" s="96"/>
      <c r="G553" s="96"/>
      <c r="H553" s="96"/>
    </row>
    <row r="554" spans="1:8" ht="15">
      <c r="A554" s="103"/>
      <c r="B554" s="297"/>
      <c r="C554" s="297"/>
      <c r="D554" s="210"/>
      <c r="E554" s="205"/>
      <c r="F554" s="96"/>
      <c r="G554" s="96"/>
      <c r="H554" s="96"/>
    </row>
    <row r="555" spans="1:8" ht="15">
      <c r="A555" s="103"/>
      <c r="B555" s="297"/>
      <c r="C555" s="297"/>
      <c r="D555" s="210"/>
      <c r="E555" s="205"/>
      <c r="F555" s="96"/>
      <c r="G555" s="96"/>
      <c r="H555" s="96"/>
    </row>
    <row r="556" spans="1:8" ht="15">
      <c r="A556" s="103"/>
      <c r="B556" s="297"/>
      <c r="C556" s="297"/>
      <c r="D556" s="210"/>
      <c r="E556" s="205"/>
      <c r="F556" s="96"/>
      <c r="G556" s="96"/>
      <c r="H556" s="96"/>
    </row>
    <row r="557" spans="1:8" ht="15">
      <c r="A557" s="103"/>
      <c r="B557" s="297"/>
      <c r="C557" s="297"/>
      <c r="D557" s="210"/>
      <c r="E557" s="205"/>
      <c r="F557" s="96"/>
      <c r="G557" s="96"/>
      <c r="H557" s="96"/>
    </row>
    <row r="558" spans="1:8" ht="15">
      <c r="A558" s="103"/>
      <c r="B558" s="297"/>
      <c r="C558" s="297"/>
      <c r="D558" s="210"/>
      <c r="E558" s="205"/>
      <c r="F558" s="96"/>
      <c r="G558" s="96"/>
      <c r="H558" s="96"/>
    </row>
    <row r="559" spans="1:8" ht="15">
      <c r="A559" s="103"/>
      <c r="B559" s="297"/>
      <c r="C559" s="297"/>
      <c r="D559" s="210"/>
      <c r="E559" s="205"/>
      <c r="F559" s="96"/>
      <c r="G559" s="96"/>
      <c r="H559" s="96"/>
    </row>
    <row r="560" spans="1:8" ht="15">
      <c r="A560" s="103"/>
      <c r="B560" s="297"/>
      <c r="C560" s="297"/>
      <c r="D560" s="210"/>
      <c r="E560" s="205"/>
      <c r="F560" s="96"/>
      <c r="G560" s="96"/>
      <c r="H560" s="96"/>
    </row>
    <row r="561" spans="1:8" ht="15">
      <c r="A561" s="103"/>
      <c r="B561" s="297"/>
      <c r="C561" s="297"/>
      <c r="D561" s="210"/>
      <c r="E561" s="205"/>
      <c r="F561" s="96"/>
      <c r="G561" s="96"/>
      <c r="H561" s="96"/>
    </row>
    <row r="562" spans="1:8" ht="15">
      <c r="A562" s="103"/>
      <c r="B562" s="297"/>
      <c r="C562" s="297"/>
      <c r="D562" s="210"/>
      <c r="E562" s="205"/>
      <c r="F562" s="96"/>
      <c r="G562" s="96"/>
      <c r="H562" s="96"/>
    </row>
    <row r="563" spans="1:8" ht="15">
      <c r="A563" s="103"/>
      <c r="B563" s="297"/>
      <c r="C563" s="297"/>
      <c r="D563" s="210"/>
      <c r="E563" s="205"/>
      <c r="F563" s="96"/>
      <c r="G563" s="96"/>
      <c r="H563" s="96"/>
    </row>
    <row r="564" spans="1:8" ht="15">
      <c r="A564" s="103"/>
      <c r="B564" s="297"/>
      <c r="C564" s="297"/>
      <c r="D564" s="210"/>
      <c r="E564" s="205"/>
      <c r="F564" s="96"/>
      <c r="G564" s="96"/>
      <c r="H564" s="96"/>
    </row>
    <row r="565" spans="1:8" ht="15">
      <c r="A565" s="103"/>
      <c r="B565" s="297"/>
      <c r="C565" s="297"/>
      <c r="D565" s="210"/>
      <c r="E565" s="205"/>
      <c r="F565" s="96"/>
      <c r="G565" s="96"/>
      <c r="H565" s="96"/>
    </row>
    <row r="566" spans="1:8" ht="15">
      <c r="A566" s="103"/>
      <c r="B566" s="297"/>
      <c r="C566" s="297"/>
      <c r="D566" s="210"/>
      <c r="E566" s="205"/>
      <c r="F566" s="96"/>
      <c r="G566" s="96"/>
      <c r="H566" s="96"/>
    </row>
    <row r="567" spans="1:8" ht="15">
      <c r="A567" s="103"/>
      <c r="B567" s="297"/>
      <c r="C567" s="297"/>
      <c r="D567" s="210"/>
      <c r="E567" s="205"/>
      <c r="F567" s="96"/>
      <c r="G567" s="96"/>
      <c r="H567" s="96"/>
    </row>
    <row r="568" spans="1:8" ht="15">
      <c r="A568" s="103"/>
      <c r="B568" s="297"/>
      <c r="C568" s="297"/>
      <c r="D568" s="210"/>
      <c r="E568" s="205"/>
      <c r="F568" s="96"/>
      <c r="G568" s="96"/>
      <c r="H568" s="96"/>
    </row>
    <row r="569" spans="1:8" ht="15">
      <c r="A569" s="103"/>
      <c r="B569" s="297"/>
      <c r="C569" s="297"/>
      <c r="D569" s="210"/>
      <c r="E569" s="205"/>
      <c r="F569" s="96"/>
      <c r="G569" s="96"/>
      <c r="H569" s="96"/>
    </row>
    <row r="570" spans="1:8" ht="15">
      <c r="A570" s="103"/>
      <c r="B570" s="297"/>
      <c r="C570" s="297"/>
      <c r="D570" s="210"/>
      <c r="E570" s="205"/>
      <c r="F570" s="96"/>
      <c r="G570" s="96"/>
      <c r="H570" s="96"/>
    </row>
    <row r="571" spans="1:8" ht="15">
      <c r="A571" s="103"/>
      <c r="B571" s="297"/>
      <c r="C571" s="297"/>
      <c r="D571" s="210"/>
      <c r="E571" s="205"/>
      <c r="F571" s="96"/>
      <c r="G571" s="96"/>
      <c r="H571" s="96"/>
    </row>
    <row r="572" spans="1:8" ht="15">
      <c r="A572" s="103"/>
      <c r="B572" s="297"/>
      <c r="C572" s="297"/>
      <c r="D572" s="210"/>
      <c r="E572" s="205"/>
      <c r="F572" s="96"/>
      <c r="G572" s="96"/>
      <c r="H572" s="96"/>
    </row>
    <row r="573" spans="1:8" ht="15">
      <c r="A573" s="103"/>
      <c r="B573" s="297"/>
      <c r="C573" s="297"/>
      <c r="D573" s="210"/>
      <c r="E573" s="205"/>
      <c r="F573" s="96"/>
      <c r="G573" s="96"/>
      <c r="H573" s="96"/>
    </row>
    <row r="574" spans="1:8" ht="15">
      <c r="A574" s="103"/>
      <c r="B574" s="297"/>
      <c r="C574" s="297"/>
      <c r="D574" s="210"/>
      <c r="E574" s="205"/>
      <c r="F574" s="96"/>
      <c r="G574" s="96"/>
      <c r="H574" s="96"/>
    </row>
    <row r="575" spans="1:8" ht="15">
      <c r="A575" s="103"/>
      <c r="B575" s="297"/>
      <c r="C575" s="297"/>
      <c r="D575" s="210"/>
      <c r="E575" s="205"/>
      <c r="F575" s="96"/>
      <c r="G575" s="96"/>
      <c r="H575" s="96"/>
    </row>
    <row r="576" spans="1:8" ht="15">
      <c r="A576" s="103"/>
      <c r="B576" s="297"/>
      <c r="C576" s="297"/>
      <c r="D576" s="210"/>
      <c r="E576" s="205"/>
      <c r="F576" s="96"/>
      <c r="G576" s="96"/>
      <c r="H576" s="96"/>
    </row>
    <row r="577" spans="1:8" ht="15">
      <c r="A577" s="103"/>
      <c r="B577" s="297"/>
      <c r="C577" s="297"/>
      <c r="D577" s="210"/>
      <c r="E577" s="205"/>
      <c r="F577" s="96"/>
      <c r="G577" s="96"/>
      <c r="H577" s="96"/>
    </row>
    <row r="578" spans="1:8" ht="15">
      <c r="A578" s="103"/>
      <c r="B578" s="297"/>
      <c r="C578" s="297"/>
      <c r="D578" s="210"/>
      <c r="E578" s="205"/>
      <c r="F578" s="96"/>
      <c r="G578" s="96"/>
      <c r="H578" s="96"/>
    </row>
    <row r="579" spans="1:8" ht="15">
      <c r="A579" s="103"/>
      <c r="B579" s="297"/>
      <c r="C579" s="297"/>
      <c r="D579" s="210"/>
      <c r="E579" s="205"/>
      <c r="F579" s="96"/>
      <c r="G579" s="96"/>
      <c r="H579" s="96"/>
    </row>
    <row r="580" spans="1:8" ht="15">
      <c r="A580" s="103"/>
      <c r="B580" s="297"/>
      <c r="C580" s="297"/>
      <c r="D580" s="210"/>
      <c r="E580" s="205"/>
      <c r="F580" s="96"/>
      <c r="G580" s="96"/>
      <c r="H580" s="96"/>
    </row>
    <row r="581" spans="1:8" ht="15">
      <c r="A581" s="103"/>
      <c r="B581" s="297"/>
      <c r="C581" s="297"/>
      <c r="D581" s="210"/>
      <c r="E581" s="205"/>
      <c r="F581" s="96"/>
      <c r="G581" s="96"/>
      <c r="H581" s="96"/>
    </row>
    <row r="582" spans="1:8" ht="15">
      <c r="A582" s="103"/>
      <c r="B582" s="297"/>
      <c r="C582" s="297"/>
      <c r="D582" s="210"/>
      <c r="E582" s="205"/>
      <c r="F582" s="96"/>
      <c r="G582" s="96"/>
      <c r="H582" s="96"/>
    </row>
    <row r="583" spans="1:8" ht="15">
      <c r="A583" s="103"/>
      <c r="B583" s="297"/>
      <c r="C583" s="297"/>
      <c r="D583" s="210"/>
      <c r="E583" s="205"/>
      <c r="F583" s="96"/>
      <c r="G583" s="96"/>
      <c r="H583" s="96"/>
    </row>
    <row r="584" spans="1:8" ht="15">
      <c r="A584" s="103"/>
      <c r="B584" s="297"/>
      <c r="C584" s="297"/>
      <c r="D584" s="210"/>
      <c r="E584" s="205"/>
      <c r="F584" s="96"/>
      <c r="G584" s="96"/>
      <c r="H584" s="96"/>
    </row>
    <row r="585" spans="1:8" ht="15">
      <c r="A585" s="103"/>
      <c r="B585" s="297"/>
      <c r="C585" s="297"/>
      <c r="D585" s="210"/>
      <c r="E585" s="205"/>
      <c r="F585" s="96"/>
      <c r="G585" s="96"/>
      <c r="H585" s="96"/>
    </row>
    <row r="586" spans="1:8" ht="15">
      <c r="A586" s="103"/>
      <c r="B586" s="297"/>
      <c r="C586" s="297"/>
      <c r="D586" s="210"/>
      <c r="E586" s="205"/>
      <c r="F586" s="96"/>
      <c r="G586" s="96"/>
      <c r="H586" s="96"/>
    </row>
    <row r="587" spans="1:8" ht="15">
      <c r="A587" s="103"/>
      <c r="B587" s="297"/>
      <c r="C587" s="297"/>
      <c r="D587" s="210"/>
      <c r="E587" s="205"/>
      <c r="F587" s="96"/>
      <c r="G587" s="96"/>
      <c r="H587" s="96"/>
    </row>
    <row r="588" spans="1:8" ht="15">
      <c r="A588" s="103"/>
      <c r="B588" s="297"/>
      <c r="C588" s="297"/>
      <c r="D588" s="210"/>
      <c r="E588" s="205"/>
      <c r="F588" s="96"/>
      <c r="G588" s="96"/>
      <c r="H588" s="96"/>
    </row>
    <row r="589" spans="1:8" ht="15">
      <c r="A589" s="103"/>
      <c r="B589" s="297"/>
      <c r="C589" s="297"/>
      <c r="D589" s="210"/>
      <c r="E589" s="205"/>
      <c r="F589" s="96"/>
      <c r="G589" s="96"/>
      <c r="H589" s="96"/>
    </row>
    <row r="590" spans="1:8" ht="15">
      <c r="A590" s="103"/>
      <c r="B590" s="297"/>
      <c r="C590" s="297"/>
      <c r="D590" s="210"/>
      <c r="E590" s="205"/>
      <c r="F590" s="96"/>
      <c r="G590" s="96"/>
      <c r="H590" s="96"/>
    </row>
    <row r="591" spans="1:8" ht="15">
      <c r="A591" s="103"/>
      <c r="B591" s="297"/>
      <c r="C591" s="297"/>
      <c r="D591" s="210"/>
      <c r="E591" s="205"/>
      <c r="F591" s="96"/>
      <c r="G591" s="96"/>
      <c r="H591" s="96"/>
    </row>
    <row r="592" spans="1:8" ht="15">
      <c r="A592" s="103"/>
      <c r="B592" s="297"/>
      <c r="C592" s="297"/>
      <c r="D592" s="210"/>
      <c r="E592" s="205"/>
      <c r="F592" s="96"/>
      <c r="G592" s="96"/>
      <c r="H592" s="96"/>
    </row>
    <row r="593" spans="1:8" ht="15">
      <c r="A593" s="103"/>
      <c r="B593" s="297"/>
      <c r="C593" s="297"/>
      <c r="D593" s="210"/>
      <c r="E593" s="205"/>
      <c r="F593" s="96"/>
      <c r="G593" s="96"/>
      <c r="H593" s="96"/>
    </row>
    <row r="594" spans="1:8" ht="15">
      <c r="A594" s="103"/>
      <c r="B594" s="297"/>
      <c r="C594" s="297"/>
      <c r="D594" s="210"/>
      <c r="E594" s="205"/>
      <c r="F594" s="96"/>
      <c r="G594" s="96"/>
      <c r="H594" s="96"/>
    </row>
    <row r="595" spans="1:8" ht="15">
      <c r="A595" s="103"/>
      <c r="B595" s="297"/>
      <c r="C595" s="297"/>
      <c r="D595" s="210"/>
      <c r="E595" s="205"/>
      <c r="F595" s="96"/>
      <c r="G595" s="96"/>
      <c r="H595" s="96"/>
    </row>
    <row r="596" spans="1:8" ht="15">
      <c r="A596" s="103"/>
      <c r="B596" s="297"/>
      <c r="C596" s="297"/>
      <c r="D596" s="210"/>
      <c r="E596" s="205"/>
      <c r="F596" s="96"/>
      <c r="G596" s="96"/>
      <c r="H596" s="96"/>
    </row>
    <row r="597" spans="1:8" ht="15">
      <c r="A597" s="103"/>
      <c r="B597" s="297"/>
      <c r="C597" s="297"/>
      <c r="D597" s="210"/>
      <c r="E597" s="205"/>
      <c r="F597" s="96"/>
      <c r="G597" s="96"/>
      <c r="H597" s="96"/>
    </row>
    <row r="598" spans="1:8" ht="15">
      <c r="A598" s="103"/>
      <c r="B598" s="297"/>
      <c r="C598" s="297"/>
      <c r="D598" s="210"/>
      <c r="E598" s="205"/>
      <c r="F598" s="96"/>
      <c r="G598" s="96"/>
      <c r="H598" s="96"/>
    </row>
    <row r="599" spans="1:8" ht="15">
      <c r="A599" s="103"/>
      <c r="B599" s="297"/>
      <c r="C599" s="297"/>
      <c r="D599" s="210"/>
      <c r="E599" s="205"/>
      <c r="F599" s="96"/>
      <c r="G599" s="96"/>
      <c r="H599" s="96"/>
    </row>
    <row r="600" spans="1:8" ht="15">
      <c r="A600" s="103"/>
      <c r="B600" s="297"/>
      <c r="C600" s="297"/>
      <c r="D600" s="210"/>
      <c r="E600" s="205"/>
      <c r="F600" s="96"/>
      <c r="G600" s="96"/>
      <c r="H600" s="96"/>
    </row>
    <row r="601" spans="1:8" ht="15">
      <c r="A601" s="103"/>
      <c r="B601" s="297"/>
      <c r="C601" s="297"/>
      <c r="D601" s="210"/>
      <c r="E601" s="205"/>
      <c r="F601" s="96"/>
      <c r="G601" s="96"/>
      <c r="H601" s="96"/>
    </row>
    <row r="602" spans="1:8" ht="15">
      <c r="A602" s="103"/>
      <c r="B602" s="297"/>
      <c r="C602" s="297"/>
      <c r="D602" s="210"/>
      <c r="E602" s="205"/>
      <c r="F602" s="96"/>
      <c r="G602" s="96"/>
      <c r="H602" s="96"/>
    </row>
    <row r="603" spans="1:8" ht="15">
      <c r="A603" s="103"/>
      <c r="B603" s="297"/>
      <c r="C603" s="297"/>
      <c r="D603" s="210"/>
      <c r="E603" s="205"/>
      <c r="F603" s="96"/>
      <c r="G603" s="96"/>
      <c r="H603" s="96"/>
    </row>
    <row r="604" spans="1:8" ht="15">
      <c r="A604" s="103"/>
      <c r="B604" s="297"/>
      <c r="C604" s="297"/>
      <c r="D604" s="210"/>
      <c r="E604" s="205"/>
      <c r="F604" s="96"/>
      <c r="G604" s="96"/>
      <c r="H604" s="96"/>
    </row>
    <row r="605" spans="1:8" ht="15">
      <c r="A605" s="103"/>
      <c r="B605" s="297"/>
      <c r="C605" s="297"/>
      <c r="D605" s="210"/>
      <c r="E605" s="205"/>
      <c r="F605" s="96"/>
      <c r="G605" s="96"/>
      <c r="H605" s="96"/>
    </row>
    <row r="606" spans="1:8" ht="15">
      <c r="A606" s="103"/>
      <c r="B606" s="297"/>
      <c r="C606" s="297"/>
      <c r="D606" s="210"/>
      <c r="E606" s="205"/>
      <c r="F606" s="96"/>
      <c r="G606" s="96"/>
      <c r="H606" s="96"/>
    </row>
    <row r="607" spans="1:8" ht="15">
      <c r="A607" s="103"/>
      <c r="B607" s="297"/>
      <c r="C607" s="297"/>
      <c r="D607" s="210"/>
      <c r="E607" s="205"/>
      <c r="F607" s="96"/>
      <c r="G607" s="96"/>
      <c r="H607" s="96"/>
    </row>
    <row r="608" spans="1:8" ht="15">
      <c r="A608" s="103"/>
      <c r="B608" s="297"/>
      <c r="C608" s="297"/>
      <c r="D608" s="210"/>
      <c r="E608" s="205"/>
      <c r="F608" s="96"/>
      <c r="G608" s="96"/>
      <c r="H608" s="96"/>
    </row>
    <row r="609" spans="1:8" ht="15">
      <c r="A609" s="103"/>
      <c r="B609" s="297"/>
      <c r="C609" s="297"/>
      <c r="D609" s="210"/>
      <c r="E609" s="205"/>
      <c r="F609" s="96"/>
      <c r="G609" s="96"/>
      <c r="H609" s="96"/>
    </row>
    <row r="610" spans="1:8" ht="15">
      <c r="A610" s="103"/>
      <c r="B610" s="297"/>
      <c r="C610" s="297"/>
      <c r="D610" s="210"/>
      <c r="E610" s="205"/>
      <c r="F610" s="96"/>
      <c r="G610" s="96"/>
      <c r="H610" s="96"/>
    </row>
    <row r="611" spans="1:8" ht="15">
      <c r="A611" s="103"/>
      <c r="B611" s="297"/>
      <c r="C611" s="297"/>
      <c r="D611" s="210"/>
      <c r="E611" s="205"/>
      <c r="F611" s="96"/>
      <c r="G611" s="96"/>
      <c r="H611" s="96"/>
    </row>
    <row r="612" spans="1:8" ht="15">
      <c r="A612" s="103"/>
      <c r="B612" s="297"/>
      <c r="C612" s="297"/>
      <c r="D612" s="210"/>
      <c r="E612" s="205"/>
      <c r="F612" s="96"/>
      <c r="G612" s="96"/>
      <c r="H612" s="96"/>
    </row>
    <row r="613" spans="1:8" ht="15">
      <c r="A613" s="103"/>
      <c r="B613" s="297"/>
      <c r="C613" s="297"/>
      <c r="D613" s="210"/>
      <c r="E613" s="205"/>
      <c r="F613" s="96"/>
      <c r="G613" s="96"/>
      <c r="H613" s="96"/>
    </row>
    <row r="614" spans="1:8" ht="15">
      <c r="A614" s="103"/>
      <c r="B614" s="297"/>
      <c r="C614" s="297"/>
      <c r="D614" s="210"/>
      <c r="E614" s="205"/>
      <c r="F614" s="96"/>
      <c r="G614" s="96"/>
      <c r="H614" s="96"/>
    </row>
    <row r="615" spans="1:8" ht="15">
      <c r="A615" s="103"/>
      <c r="B615" s="297"/>
      <c r="C615" s="297"/>
      <c r="D615" s="210"/>
      <c r="E615" s="205"/>
      <c r="F615" s="96"/>
      <c r="G615" s="96"/>
      <c r="H615" s="96"/>
    </row>
    <row r="616" spans="1:8" ht="15">
      <c r="A616" s="103"/>
      <c r="B616" s="297"/>
      <c r="C616" s="297"/>
      <c r="D616" s="210"/>
      <c r="E616" s="205"/>
      <c r="F616" s="96"/>
      <c r="G616" s="96"/>
      <c r="H616" s="96"/>
    </row>
    <row r="617" spans="1:8" ht="15">
      <c r="A617" s="103"/>
      <c r="B617" s="297"/>
      <c r="C617" s="297"/>
      <c r="D617" s="210"/>
      <c r="E617" s="205"/>
      <c r="F617" s="96"/>
      <c r="G617" s="96"/>
      <c r="H617" s="96"/>
    </row>
    <row r="618" spans="1:8" ht="15">
      <c r="A618" s="103"/>
      <c r="B618" s="297"/>
      <c r="C618" s="297"/>
      <c r="D618" s="210"/>
      <c r="E618" s="205"/>
      <c r="F618" s="96"/>
      <c r="G618" s="96"/>
      <c r="H618" s="96"/>
    </row>
    <row r="619" spans="1:8" ht="15">
      <c r="A619" s="103"/>
      <c r="B619" s="297"/>
      <c r="C619" s="297"/>
      <c r="D619" s="210"/>
      <c r="E619" s="205"/>
      <c r="F619" s="96"/>
      <c r="G619" s="96"/>
      <c r="H619" s="96"/>
    </row>
    <row r="620" spans="1:8" ht="15">
      <c r="A620" s="103"/>
      <c r="B620" s="297"/>
      <c r="C620" s="297"/>
      <c r="D620" s="210"/>
      <c r="E620" s="205"/>
      <c r="F620" s="96"/>
      <c r="G620" s="96"/>
      <c r="H620" s="96"/>
    </row>
    <row r="621" spans="1:8" ht="15">
      <c r="A621" s="103"/>
      <c r="B621" s="297"/>
      <c r="C621" s="297"/>
      <c r="D621" s="210"/>
      <c r="E621" s="205"/>
      <c r="F621" s="96"/>
      <c r="G621" s="96"/>
      <c r="H621" s="96"/>
    </row>
    <row r="622" spans="1:8" ht="15">
      <c r="A622" s="103"/>
      <c r="B622" s="297"/>
      <c r="C622" s="297"/>
      <c r="D622" s="210"/>
      <c r="E622" s="205"/>
      <c r="F622" s="96"/>
      <c r="G622" s="96"/>
      <c r="H622" s="96"/>
    </row>
    <row r="623" spans="1:8" ht="15">
      <c r="A623" s="103"/>
      <c r="B623" s="297"/>
      <c r="C623" s="297"/>
      <c r="D623" s="210"/>
      <c r="E623" s="205"/>
      <c r="F623" s="96"/>
      <c r="G623" s="96"/>
      <c r="H623" s="96"/>
    </row>
    <row r="624" spans="1:8" ht="15">
      <c r="A624" s="103"/>
      <c r="B624" s="297"/>
      <c r="C624" s="297"/>
      <c r="D624" s="210"/>
      <c r="E624" s="205"/>
      <c r="F624" s="96"/>
      <c r="G624" s="96"/>
      <c r="H624" s="96"/>
    </row>
    <row r="625" spans="1:8" ht="15">
      <c r="A625" s="103"/>
      <c r="B625" s="297"/>
      <c r="C625" s="297"/>
      <c r="D625" s="210"/>
      <c r="E625" s="205"/>
      <c r="F625" s="96"/>
      <c r="G625" s="96"/>
      <c r="H625" s="96"/>
    </row>
    <row r="626" spans="1:8" ht="15">
      <c r="A626" s="103"/>
      <c r="B626" s="297"/>
      <c r="C626" s="297"/>
      <c r="D626" s="210"/>
      <c r="E626" s="205"/>
      <c r="F626" s="96"/>
      <c r="G626" s="96"/>
      <c r="H626" s="96"/>
    </row>
    <row r="627" spans="1:8" ht="15">
      <c r="A627" s="103"/>
      <c r="B627" s="297"/>
      <c r="C627" s="297"/>
      <c r="D627" s="210"/>
      <c r="E627" s="205"/>
      <c r="F627" s="96"/>
      <c r="G627" s="96"/>
      <c r="H627" s="96"/>
    </row>
    <row r="628" spans="1:8" ht="15">
      <c r="A628" s="103"/>
      <c r="B628" s="297"/>
      <c r="C628" s="297"/>
      <c r="D628" s="210"/>
      <c r="E628" s="205"/>
      <c r="F628" s="96"/>
      <c r="G628" s="96"/>
      <c r="H628" s="96"/>
    </row>
    <row r="629" spans="1:8" ht="15">
      <c r="A629" s="103"/>
      <c r="B629" s="297"/>
      <c r="C629" s="297"/>
      <c r="D629" s="210"/>
      <c r="E629" s="205"/>
      <c r="F629" s="96"/>
      <c r="G629" s="96"/>
      <c r="H629" s="96"/>
    </row>
    <row r="630" spans="1:8" ht="15">
      <c r="A630" s="103"/>
      <c r="B630" s="297"/>
      <c r="C630" s="297"/>
      <c r="D630" s="210"/>
      <c r="E630" s="205"/>
      <c r="F630" s="96"/>
      <c r="G630" s="96"/>
      <c r="H630" s="96"/>
    </row>
    <row r="631" spans="1:8" ht="15">
      <c r="A631" s="103"/>
      <c r="B631" s="297"/>
      <c r="C631" s="297"/>
      <c r="D631" s="210"/>
      <c r="E631" s="205"/>
      <c r="F631" s="96"/>
      <c r="G631" s="96"/>
      <c r="H631" s="96"/>
    </row>
    <row r="632" spans="1:8" ht="15">
      <c r="A632" s="103"/>
      <c r="B632" s="297"/>
      <c r="C632" s="297"/>
      <c r="D632" s="210"/>
      <c r="E632" s="205"/>
      <c r="F632" s="96"/>
      <c r="G632" s="96"/>
      <c r="H632" s="96"/>
    </row>
    <row r="633" spans="1:8" ht="15">
      <c r="A633" s="103"/>
      <c r="B633" s="297"/>
      <c r="C633" s="297"/>
      <c r="D633" s="210"/>
      <c r="E633" s="205"/>
      <c r="F633" s="96"/>
      <c r="G633" s="96"/>
      <c r="H633" s="96"/>
    </row>
    <row r="634" spans="1:8" ht="15">
      <c r="A634" s="103"/>
      <c r="B634" s="297"/>
      <c r="C634" s="297"/>
      <c r="D634" s="210"/>
      <c r="E634" s="205"/>
      <c r="F634" s="96"/>
      <c r="G634" s="96"/>
      <c r="H634" s="96"/>
    </row>
    <row r="635" spans="1:8" ht="15">
      <c r="A635" s="103"/>
      <c r="B635" s="297"/>
      <c r="C635" s="297"/>
      <c r="D635" s="210"/>
      <c r="E635" s="205"/>
      <c r="F635" s="96"/>
      <c r="G635" s="96"/>
      <c r="H635" s="96"/>
    </row>
    <row r="636" spans="1:8" ht="15">
      <c r="A636" s="103"/>
      <c r="B636" s="297"/>
      <c r="C636" s="297"/>
      <c r="D636" s="210"/>
      <c r="E636" s="205"/>
      <c r="F636" s="96"/>
      <c r="G636" s="96"/>
      <c r="H636" s="96"/>
    </row>
    <row r="637" spans="1:8" ht="15">
      <c r="A637" s="103"/>
      <c r="B637" s="297"/>
      <c r="C637" s="297"/>
      <c r="D637" s="210"/>
      <c r="E637" s="205"/>
      <c r="F637" s="96"/>
      <c r="G637" s="96"/>
      <c r="H637" s="96"/>
    </row>
    <row r="638" spans="1:8" ht="15">
      <c r="A638" s="103"/>
      <c r="B638" s="297"/>
      <c r="C638" s="297"/>
      <c r="D638" s="210"/>
      <c r="E638" s="205"/>
      <c r="F638" s="96"/>
      <c r="G638" s="96"/>
      <c r="H638" s="96"/>
    </row>
    <row r="639" spans="1:8" ht="15">
      <c r="A639" s="103"/>
      <c r="B639" s="297"/>
      <c r="C639" s="297"/>
      <c r="D639" s="210"/>
      <c r="E639" s="205"/>
      <c r="F639" s="96"/>
      <c r="G639" s="96"/>
      <c r="H639" s="96"/>
    </row>
    <row r="640" spans="1:8" ht="15">
      <c r="A640" s="103"/>
      <c r="B640" s="297"/>
      <c r="C640" s="297"/>
      <c r="D640" s="210"/>
      <c r="E640" s="205"/>
      <c r="F640" s="96"/>
      <c r="G640" s="96"/>
      <c r="H640" s="96"/>
    </row>
    <row r="641" spans="1:8" ht="15">
      <c r="A641" s="103"/>
      <c r="B641" s="297"/>
      <c r="C641" s="297"/>
      <c r="D641" s="210"/>
      <c r="E641" s="205"/>
      <c r="F641" s="96"/>
      <c r="G641" s="96"/>
      <c r="H641" s="96"/>
    </row>
    <row r="642" spans="1:8" ht="15">
      <c r="A642" s="103"/>
      <c r="B642" s="297"/>
      <c r="C642" s="297"/>
      <c r="D642" s="210"/>
      <c r="E642" s="205"/>
      <c r="F642" s="96"/>
      <c r="G642" s="96"/>
      <c r="H642" s="96"/>
    </row>
    <row r="643" spans="1:8" ht="15">
      <c r="A643" s="103"/>
      <c r="B643" s="297"/>
      <c r="C643" s="297"/>
      <c r="D643" s="210"/>
      <c r="E643" s="205"/>
      <c r="F643" s="96"/>
      <c r="G643" s="96"/>
      <c r="H643" s="96"/>
    </row>
    <row r="644" spans="1:8" ht="15">
      <c r="A644" s="103"/>
      <c r="B644" s="297"/>
      <c r="C644" s="297"/>
      <c r="D644" s="210"/>
      <c r="E644" s="205"/>
      <c r="F644" s="96"/>
      <c r="G644" s="96"/>
      <c r="H644" s="96"/>
    </row>
    <row r="645" spans="1:8" ht="15">
      <c r="A645" s="103"/>
      <c r="B645" s="297"/>
      <c r="C645" s="297"/>
      <c r="D645" s="210"/>
      <c r="E645" s="205"/>
      <c r="F645" s="96"/>
      <c r="G645" s="96"/>
      <c r="H645" s="96"/>
    </row>
    <row r="646" spans="1:8" ht="15">
      <c r="A646" s="103"/>
      <c r="B646" s="297"/>
      <c r="C646" s="297"/>
      <c r="D646" s="210"/>
      <c r="E646" s="205"/>
      <c r="F646" s="96"/>
      <c r="G646" s="96"/>
      <c r="H646" s="96"/>
    </row>
    <row r="647" spans="1:8" ht="15">
      <c r="A647" s="103"/>
      <c r="B647" s="297"/>
      <c r="C647" s="297"/>
      <c r="D647" s="210"/>
      <c r="E647" s="205"/>
      <c r="F647" s="96"/>
      <c r="G647" s="96"/>
      <c r="H647" s="96"/>
    </row>
    <row r="648" spans="1:8" ht="15">
      <c r="A648" s="103"/>
      <c r="B648" s="297"/>
      <c r="C648" s="297"/>
      <c r="D648" s="210"/>
      <c r="E648" s="205"/>
      <c r="F648" s="96"/>
      <c r="G648" s="96"/>
      <c r="H648" s="96"/>
    </row>
    <row r="649" spans="1:8" ht="15">
      <c r="A649" s="103"/>
      <c r="B649" s="297"/>
      <c r="C649" s="297"/>
      <c r="D649" s="210"/>
      <c r="E649" s="205"/>
      <c r="F649" s="96"/>
      <c r="G649" s="96"/>
      <c r="H649" s="96"/>
    </row>
    <row r="650" spans="1:8" ht="15">
      <c r="A650" s="103"/>
      <c r="B650" s="297"/>
      <c r="C650" s="297"/>
      <c r="D650" s="210"/>
      <c r="E650" s="205"/>
      <c r="F650" s="96"/>
      <c r="G650" s="96"/>
      <c r="H650" s="96"/>
    </row>
    <row r="651" spans="1:8" ht="15">
      <c r="A651" s="103"/>
      <c r="B651" s="297"/>
      <c r="C651" s="297"/>
      <c r="D651" s="210"/>
      <c r="E651" s="205"/>
      <c r="F651" s="96"/>
      <c r="G651" s="96"/>
      <c r="H651" s="96"/>
    </row>
    <row r="652" spans="1:8" ht="15">
      <c r="A652" s="103"/>
      <c r="B652" s="297"/>
      <c r="C652" s="297"/>
      <c r="D652" s="210"/>
      <c r="E652" s="205"/>
      <c r="F652" s="96"/>
      <c r="G652" s="96"/>
      <c r="H652" s="96"/>
    </row>
    <row r="653" spans="1:8" ht="15">
      <c r="A653" s="103"/>
      <c r="B653" s="297"/>
      <c r="C653" s="297"/>
      <c r="D653" s="210"/>
      <c r="E653" s="205"/>
      <c r="F653" s="96"/>
      <c r="G653" s="96"/>
      <c r="H653" s="96"/>
    </row>
    <row r="654" spans="1:8" ht="15">
      <c r="A654" s="103"/>
      <c r="B654" s="297"/>
      <c r="C654" s="297"/>
      <c r="D654" s="210"/>
      <c r="E654" s="205"/>
      <c r="F654" s="96"/>
      <c r="G654" s="96"/>
      <c r="H654" s="96"/>
    </row>
    <row r="655" spans="1:8" ht="15">
      <c r="A655" s="103"/>
      <c r="B655" s="297"/>
      <c r="C655" s="297"/>
      <c r="D655" s="210"/>
      <c r="E655" s="205"/>
      <c r="F655" s="96"/>
      <c r="G655" s="96"/>
      <c r="H655" s="96"/>
    </row>
    <row r="656" spans="1:8" ht="15">
      <c r="A656" s="103"/>
      <c r="B656" s="297"/>
      <c r="C656" s="297"/>
      <c r="D656" s="210"/>
      <c r="E656" s="205"/>
      <c r="F656" s="96"/>
      <c r="G656" s="96"/>
      <c r="H656" s="96"/>
    </row>
    <row r="657" spans="1:8" ht="15">
      <c r="A657" s="103"/>
      <c r="B657" s="297"/>
      <c r="C657" s="297"/>
      <c r="D657" s="210"/>
      <c r="E657" s="205"/>
      <c r="F657" s="96"/>
      <c r="G657" s="96"/>
      <c r="H657" s="96"/>
    </row>
    <row r="658" spans="1:8" ht="15">
      <c r="A658" s="103"/>
      <c r="B658" s="297"/>
      <c r="C658" s="297"/>
      <c r="D658" s="210"/>
      <c r="E658" s="205"/>
      <c r="F658" s="96"/>
      <c r="G658" s="96"/>
      <c r="H658" s="96"/>
    </row>
    <row r="659" spans="1:8" ht="15">
      <c r="A659" s="103"/>
      <c r="B659" s="297"/>
      <c r="C659" s="297"/>
      <c r="D659" s="210"/>
      <c r="E659" s="205"/>
      <c r="F659" s="96"/>
      <c r="G659" s="96"/>
      <c r="H659" s="96"/>
    </row>
    <row r="660" spans="1:8" ht="15">
      <c r="A660" s="103"/>
      <c r="B660" s="297"/>
      <c r="C660" s="297"/>
      <c r="D660" s="210"/>
      <c r="E660" s="205"/>
      <c r="F660" s="96"/>
      <c r="G660" s="96"/>
      <c r="H660" s="96"/>
    </row>
    <row r="661" spans="1:8" ht="15">
      <c r="A661" s="103"/>
      <c r="B661" s="297"/>
      <c r="C661" s="297"/>
      <c r="D661" s="210"/>
      <c r="E661" s="205"/>
      <c r="F661" s="96"/>
      <c r="G661" s="96"/>
      <c r="H661" s="96"/>
    </row>
    <row r="662" spans="1:8" ht="15">
      <c r="A662" s="103"/>
      <c r="B662" s="297"/>
      <c r="C662" s="297"/>
      <c r="D662" s="210"/>
      <c r="E662" s="205"/>
      <c r="F662" s="96"/>
      <c r="G662" s="96"/>
      <c r="H662" s="96"/>
    </row>
    <row r="663" spans="1:8" ht="15">
      <c r="A663" s="103"/>
      <c r="B663" s="297"/>
      <c r="C663" s="297"/>
      <c r="D663" s="210"/>
      <c r="E663" s="205"/>
      <c r="F663" s="96"/>
      <c r="G663" s="96"/>
      <c r="H663" s="96"/>
    </row>
    <row r="664" spans="1:8" ht="15">
      <c r="A664" s="103"/>
      <c r="B664" s="297"/>
      <c r="C664" s="297"/>
      <c r="D664" s="210"/>
      <c r="E664" s="205"/>
      <c r="F664" s="96"/>
      <c r="G664" s="96"/>
      <c r="H664" s="96"/>
    </row>
    <row r="665" spans="1:8" ht="15">
      <c r="A665" s="103"/>
      <c r="B665" s="297"/>
      <c r="C665" s="297"/>
      <c r="D665" s="210"/>
      <c r="E665" s="205"/>
      <c r="F665" s="96"/>
      <c r="G665" s="96"/>
      <c r="H665" s="96"/>
    </row>
    <row r="666" spans="1:8" ht="15">
      <c r="A666" s="103"/>
      <c r="B666" s="297"/>
      <c r="C666" s="297"/>
      <c r="D666" s="210"/>
      <c r="E666" s="205"/>
      <c r="F666" s="96"/>
      <c r="G666" s="96"/>
      <c r="H666" s="96"/>
    </row>
    <row r="667" spans="1:8" ht="15">
      <c r="A667" s="103"/>
      <c r="B667" s="297"/>
      <c r="C667" s="297"/>
      <c r="D667" s="210"/>
      <c r="E667" s="205"/>
      <c r="F667" s="96"/>
      <c r="G667" s="96"/>
      <c r="H667" s="96"/>
    </row>
    <row r="668" spans="1:8" ht="15">
      <c r="A668" s="103"/>
      <c r="B668" s="297"/>
      <c r="C668" s="297"/>
      <c r="D668" s="210"/>
      <c r="E668" s="205"/>
      <c r="F668" s="96"/>
      <c r="G668" s="96"/>
      <c r="H668" s="96"/>
    </row>
    <row r="669" spans="1:8" ht="15">
      <c r="A669" s="103"/>
      <c r="B669" s="297"/>
      <c r="C669" s="297"/>
      <c r="D669" s="210"/>
      <c r="E669" s="205"/>
      <c r="F669" s="96"/>
      <c r="G669" s="96"/>
      <c r="H669" s="96"/>
    </row>
    <row r="670" spans="1:8" ht="15">
      <c r="A670" s="103"/>
      <c r="B670" s="297"/>
      <c r="C670" s="297"/>
      <c r="D670" s="210"/>
      <c r="E670" s="205"/>
      <c r="F670" s="96"/>
      <c r="G670" s="96"/>
      <c r="H670" s="96"/>
    </row>
    <row r="671" spans="1:8" ht="15">
      <c r="A671" s="103"/>
      <c r="B671" s="297"/>
      <c r="C671" s="297"/>
      <c r="D671" s="210"/>
      <c r="E671" s="205"/>
      <c r="F671" s="96"/>
      <c r="G671" s="96"/>
      <c r="H671" s="96"/>
    </row>
    <row r="672" spans="1:8" ht="15">
      <c r="A672" s="103"/>
      <c r="B672" s="297"/>
      <c r="C672" s="297"/>
      <c r="D672" s="210"/>
      <c r="E672" s="205"/>
      <c r="F672" s="96"/>
      <c r="G672" s="96"/>
      <c r="H672" s="96"/>
    </row>
    <row r="673" spans="1:8" ht="15">
      <c r="A673" s="103"/>
      <c r="B673" s="297"/>
      <c r="C673" s="297"/>
      <c r="D673" s="210"/>
      <c r="E673" s="205"/>
      <c r="F673" s="96"/>
      <c r="G673" s="96"/>
      <c r="H673" s="96"/>
    </row>
    <row r="674" spans="1:8" ht="15">
      <c r="A674" s="103"/>
      <c r="B674" s="297"/>
      <c r="C674" s="297"/>
      <c r="D674" s="210"/>
      <c r="E674" s="205"/>
      <c r="F674" s="96"/>
      <c r="G674" s="96"/>
      <c r="H674" s="96"/>
    </row>
    <row r="675" spans="1:8" ht="15">
      <c r="A675" s="103"/>
      <c r="B675" s="297"/>
      <c r="C675" s="297"/>
      <c r="D675" s="210"/>
      <c r="E675" s="205"/>
      <c r="F675" s="96"/>
      <c r="G675" s="96"/>
      <c r="H675" s="96"/>
    </row>
    <row r="676" spans="1:8" ht="15">
      <c r="A676" s="103"/>
      <c r="B676" s="297"/>
      <c r="C676" s="297"/>
      <c r="D676" s="210"/>
      <c r="E676" s="205"/>
      <c r="F676" s="96"/>
      <c r="G676" s="96"/>
      <c r="H676" s="96"/>
    </row>
    <row r="677" spans="1:8" ht="15">
      <c r="A677" s="103"/>
      <c r="B677" s="297"/>
      <c r="C677" s="297"/>
      <c r="D677" s="210"/>
      <c r="E677" s="205"/>
      <c r="F677" s="96"/>
      <c r="G677" s="96"/>
      <c r="H677" s="96"/>
    </row>
    <row r="678" spans="1:8" ht="15">
      <c r="A678" s="103"/>
      <c r="B678" s="297"/>
      <c r="C678" s="297"/>
      <c r="D678" s="210"/>
      <c r="E678" s="205"/>
      <c r="F678" s="96"/>
      <c r="G678" s="96"/>
      <c r="H678" s="96"/>
    </row>
    <row r="679" spans="1:8" ht="15">
      <c r="A679" s="103"/>
      <c r="B679" s="297"/>
      <c r="C679" s="297"/>
      <c r="D679" s="210"/>
      <c r="E679" s="205"/>
      <c r="F679" s="96"/>
      <c r="G679" s="96"/>
      <c r="H679" s="96"/>
    </row>
    <row r="680" spans="1:8" ht="15">
      <c r="A680" s="103"/>
      <c r="B680" s="297"/>
      <c r="C680" s="297"/>
      <c r="D680" s="210"/>
      <c r="E680" s="205"/>
      <c r="F680" s="96"/>
      <c r="G680" s="96"/>
      <c r="H680" s="96"/>
    </row>
    <row r="681" spans="1:8" ht="15">
      <c r="A681" s="103"/>
      <c r="B681" s="297"/>
      <c r="C681" s="297"/>
      <c r="D681" s="210"/>
      <c r="E681" s="205"/>
      <c r="F681" s="96"/>
      <c r="G681" s="96"/>
      <c r="H681" s="96"/>
    </row>
    <row r="682" spans="1:8" ht="15">
      <c r="A682" s="103"/>
      <c r="B682" s="297"/>
      <c r="C682" s="297"/>
      <c r="D682" s="210"/>
      <c r="E682" s="205"/>
      <c r="F682" s="96"/>
      <c r="G682" s="96"/>
      <c r="H682" s="96"/>
    </row>
    <row r="683" spans="1:8" ht="15">
      <c r="A683" s="103"/>
      <c r="B683" s="297"/>
      <c r="C683" s="297"/>
      <c r="D683" s="210"/>
      <c r="E683" s="205"/>
      <c r="F683" s="96"/>
      <c r="G683" s="96"/>
      <c r="H683" s="96"/>
    </row>
    <row r="684" spans="1:8" ht="15">
      <c r="A684" s="103"/>
      <c r="B684" s="297"/>
      <c r="C684" s="297"/>
      <c r="D684" s="210"/>
      <c r="E684" s="205"/>
      <c r="F684" s="96"/>
      <c r="G684" s="96"/>
      <c r="H684" s="96"/>
    </row>
    <row r="685" spans="1:8" ht="15">
      <c r="A685" s="103"/>
      <c r="B685" s="297"/>
      <c r="C685" s="297"/>
      <c r="D685" s="210"/>
      <c r="E685" s="205"/>
      <c r="F685" s="96"/>
      <c r="G685" s="96"/>
      <c r="H685" s="96"/>
    </row>
    <row r="686" spans="1:8" ht="15">
      <c r="A686" s="103"/>
      <c r="B686" s="297"/>
      <c r="C686" s="297"/>
      <c r="D686" s="210"/>
      <c r="E686" s="205"/>
      <c r="F686" s="96"/>
      <c r="G686" s="96"/>
      <c r="H686" s="96"/>
    </row>
    <row r="687" spans="1:8" ht="15">
      <c r="A687" s="103"/>
      <c r="B687" s="297"/>
      <c r="C687" s="297"/>
      <c r="D687" s="210"/>
      <c r="E687" s="205"/>
      <c r="F687" s="96"/>
      <c r="G687" s="96"/>
      <c r="H687" s="96"/>
    </row>
    <row r="688" spans="1:8" ht="15">
      <c r="A688" s="103"/>
      <c r="B688" s="297"/>
      <c r="C688" s="297"/>
      <c r="D688" s="210"/>
      <c r="E688" s="205"/>
      <c r="F688" s="96"/>
      <c r="G688" s="96"/>
      <c r="H688" s="96"/>
    </row>
    <row r="689" spans="1:8" ht="15">
      <c r="A689" s="103"/>
      <c r="B689" s="297"/>
      <c r="C689" s="297"/>
      <c r="D689" s="210"/>
      <c r="E689" s="205"/>
      <c r="F689" s="96"/>
      <c r="G689" s="96"/>
      <c r="H689" s="96"/>
    </row>
    <row r="690" spans="1:8" ht="15">
      <c r="A690" s="103"/>
      <c r="B690" s="297"/>
      <c r="C690" s="297"/>
      <c r="D690" s="210"/>
      <c r="E690" s="205"/>
      <c r="F690" s="96"/>
      <c r="G690" s="96"/>
      <c r="H690" s="96"/>
    </row>
    <row r="691" spans="1:8" ht="15">
      <c r="A691" s="103"/>
      <c r="B691" s="297"/>
      <c r="C691" s="297"/>
      <c r="D691" s="210"/>
      <c r="E691" s="205"/>
      <c r="F691" s="96"/>
      <c r="G691" s="96"/>
      <c r="H691" s="96"/>
    </row>
    <row r="692" spans="1:8" ht="15">
      <c r="A692" s="103"/>
      <c r="B692" s="297"/>
      <c r="C692" s="297"/>
      <c r="D692" s="210"/>
      <c r="E692" s="205"/>
      <c r="F692" s="96"/>
      <c r="G692" s="96"/>
      <c r="H692" s="96"/>
    </row>
    <row r="693" spans="1:8" ht="15">
      <c r="A693" s="103"/>
      <c r="B693" s="297"/>
      <c r="C693" s="297"/>
      <c r="D693" s="210"/>
      <c r="E693" s="205"/>
      <c r="F693" s="96"/>
      <c r="G693" s="96"/>
      <c r="H693" s="96"/>
    </row>
    <row r="694" spans="1:8" ht="15">
      <c r="A694" s="103"/>
      <c r="B694" s="297"/>
      <c r="C694" s="297"/>
      <c r="D694" s="210"/>
      <c r="E694" s="205"/>
      <c r="F694" s="96"/>
      <c r="G694" s="96"/>
      <c r="H694" s="96"/>
    </row>
    <row r="695" spans="1:8" ht="15">
      <c r="A695" s="103"/>
      <c r="B695" s="297"/>
      <c r="C695" s="297"/>
      <c r="D695" s="210"/>
      <c r="E695" s="205"/>
      <c r="F695" s="96"/>
      <c r="G695" s="96"/>
      <c r="H695" s="96"/>
    </row>
    <row r="696" spans="1:8" ht="15">
      <c r="A696" s="103"/>
      <c r="B696" s="297"/>
      <c r="C696" s="297"/>
      <c r="D696" s="210"/>
      <c r="E696" s="205"/>
      <c r="F696" s="96"/>
      <c r="G696" s="96"/>
      <c r="H696" s="96"/>
    </row>
    <row r="697" spans="1:8" ht="15">
      <c r="A697" s="103"/>
      <c r="B697" s="297"/>
      <c r="C697" s="297"/>
      <c r="D697" s="210"/>
      <c r="E697" s="205"/>
      <c r="F697" s="96"/>
      <c r="G697" s="96"/>
      <c r="H697" s="96"/>
    </row>
    <row r="698" spans="1:8" ht="15">
      <c r="A698" s="103"/>
      <c r="B698" s="297"/>
      <c r="C698" s="297"/>
      <c r="D698" s="210"/>
      <c r="E698" s="205"/>
      <c r="F698" s="96"/>
      <c r="G698" s="96"/>
      <c r="H698" s="96"/>
    </row>
    <row r="699" spans="1:8" ht="15">
      <c r="A699" s="103"/>
      <c r="B699" s="297"/>
      <c r="C699" s="297"/>
      <c r="D699" s="210"/>
      <c r="E699" s="205"/>
      <c r="F699" s="96"/>
      <c r="G699" s="96"/>
      <c r="H699" s="96"/>
    </row>
    <row r="700" spans="1:8" ht="15">
      <c r="A700" s="103"/>
      <c r="B700" s="297"/>
      <c r="C700" s="297"/>
      <c r="D700" s="210"/>
      <c r="E700" s="205"/>
      <c r="F700" s="96"/>
      <c r="G700" s="96"/>
      <c r="H700" s="96"/>
    </row>
    <row r="701" spans="1:8" ht="15">
      <c r="A701" s="103"/>
      <c r="B701" s="297"/>
      <c r="C701" s="297"/>
      <c r="D701" s="210"/>
      <c r="E701" s="205"/>
      <c r="F701" s="96"/>
      <c r="G701" s="96"/>
      <c r="H701" s="96"/>
    </row>
    <row r="702" spans="1:8" ht="15">
      <c r="A702" s="103"/>
      <c r="B702" s="297"/>
      <c r="C702" s="297"/>
      <c r="D702" s="210"/>
      <c r="E702" s="205"/>
      <c r="F702" s="96"/>
      <c r="G702" s="96"/>
      <c r="H702" s="96"/>
    </row>
    <row r="703" spans="1:8" ht="15">
      <c r="A703" s="103"/>
      <c r="B703" s="297"/>
      <c r="C703" s="297"/>
      <c r="D703" s="210"/>
      <c r="E703" s="205"/>
      <c r="F703" s="96"/>
      <c r="G703" s="96"/>
      <c r="H703" s="96"/>
    </row>
    <row r="704" spans="1:8" ht="15">
      <c r="A704" s="103"/>
      <c r="B704" s="297"/>
      <c r="C704" s="297"/>
      <c r="D704" s="210"/>
      <c r="E704" s="205"/>
      <c r="F704" s="96"/>
      <c r="G704" s="96"/>
      <c r="H704" s="96"/>
    </row>
    <row r="705" spans="1:8" ht="15">
      <c r="A705" s="103"/>
      <c r="B705" s="297"/>
      <c r="C705" s="297"/>
      <c r="D705" s="210"/>
      <c r="E705" s="205"/>
      <c r="F705" s="96"/>
      <c r="G705" s="96"/>
      <c r="H705" s="96"/>
    </row>
    <row r="706" spans="1:8" ht="15">
      <c r="A706" s="103"/>
      <c r="B706" s="297"/>
      <c r="C706" s="297"/>
      <c r="D706" s="210"/>
      <c r="E706" s="205"/>
      <c r="F706" s="96"/>
      <c r="G706" s="96"/>
      <c r="H706" s="96"/>
    </row>
    <row r="707" spans="1:8" ht="15">
      <c r="A707" s="103"/>
      <c r="B707" s="297"/>
      <c r="C707" s="297"/>
      <c r="D707" s="210"/>
      <c r="E707" s="205"/>
      <c r="F707" s="96"/>
      <c r="G707" s="96"/>
      <c r="H707" s="96"/>
    </row>
    <row r="708" spans="1:8" ht="15">
      <c r="A708" s="103"/>
      <c r="B708" s="297"/>
      <c r="C708" s="297"/>
      <c r="D708" s="210"/>
      <c r="E708" s="205"/>
      <c r="F708" s="96"/>
      <c r="G708" s="96"/>
      <c r="H708" s="96"/>
    </row>
    <row r="709" spans="1:8" ht="15">
      <c r="A709" s="103"/>
      <c r="B709" s="297"/>
      <c r="C709" s="297"/>
      <c r="D709" s="210"/>
      <c r="E709" s="205"/>
      <c r="F709" s="96"/>
      <c r="G709" s="96"/>
      <c r="H709" s="96"/>
    </row>
    <row r="710" spans="1:8" ht="15">
      <c r="A710" s="103"/>
      <c r="B710" s="297"/>
      <c r="C710" s="297"/>
      <c r="D710" s="210"/>
      <c r="E710" s="205"/>
      <c r="F710" s="96"/>
      <c r="G710" s="96"/>
      <c r="H710" s="96"/>
    </row>
    <row r="711" spans="1:8" ht="15">
      <c r="A711" s="103"/>
      <c r="B711" s="297"/>
      <c r="C711" s="297"/>
      <c r="D711" s="210"/>
      <c r="E711" s="205"/>
      <c r="F711" s="96"/>
      <c r="G711" s="96"/>
      <c r="H711" s="96"/>
    </row>
    <row r="712" spans="1:8" ht="15">
      <c r="A712" s="103"/>
      <c r="B712" s="297"/>
      <c r="C712" s="297"/>
      <c r="D712" s="210"/>
      <c r="E712" s="205"/>
      <c r="F712" s="96"/>
      <c r="G712" s="96"/>
      <c r="H712" s="96"/>
    </row>
    <row r="713" spans="1:8" ht="15">
      <c r="A713" s="103"/>
      <c r="B713" s="297"/>
      <c r="C713" s="297"/>
      <c r="D713" s="210"/>
      <c r="E713" s="205"/>
      <c r="F713" s="96"/>
      <c r="G713" s="96"/>
      <c r="H713" s="96"/>
    </row>
    <row r="714" spans="1:8" ht="15">
      <c r="A714" s="103"/>
      <c r="B714" s="297"/>
      <c r="C714" s="297"/>
      <c r="D714" s="210"/>
      <c r="E714" s="205"/>
      <c r="F714" s="96"/>
      <c r="G714" s="96"/>
      <c r="H714" s="96"/>
    </row>
    <row r="715" spans="1:8" ht="15">
      <c r="A715" s="103"/>
      <c r="B715" s="297"/>
      <c r="C715" s="297"/>
      <c r="D715" s="210"/>
      <c r="E715" s="205"/>
      <c r="F715" s="96"/>
      <c r="G715" s="96"/>
      <c r="H715" s="96"/>
    </row>
    <row r="716" spans="1:8" ht="15">
      <c r="A716" s="103"/>
      <c r="B716" s="297"/>
      <c r="C716" s="297"/>
      <c r="D716" s="210"/>
      <c r="E716" s="205"/>
      <c r="F716" s="96"/>
      <c r="G716" s="96"/>
      <c r="H716" s="96"/>
    </row>
    <row r="717" spans="1:8" ht="15">
      <c r="A717" s="103"/>
      <c r="B717" s="297"/>
      <c r="C717" s="297"/>
      <c r="D717" s="210"/>
      <c r="E717" s="205"/>
      <c r="F717" s="96"/>
      <c r="G717" s="96"/>
      <c r="H717" s="96"/>
    </row>
    <row r="718" spans="1:8" ht="15">
      <c r="A718" s="103"/>
      <c r="B718" s="297"/>
      <c r="C718" s="297"/>
      <c r="D718" s="210"/>
      <c r="E718" s="205"/>
      <c r="F718" s="96"/>
      <c r="G718" s="96"/>
      <c r="H718" s="96"/>
    </row>
    <row r="719" spans="1:8" ht="15">
      <c r="A719" s="103"/>
      <c r="B719" s="297"/>
      <c r="C719" s="297"/>
      <c r="D719" s="210"/>
      <c r="E719" s="205"/>
      <c r="F719" s="96"/>
      <c r="G719" s="96"/>
      <c r="H719" s="96"/>
    </row>
    <row r="720" spans="1:8" ht="15">
      <c r="A720" s="103"/>
      <c r="B720" s="297"/>
      <c r="C720" s="297"/>
      <c r="D720" s="210"/>
      <c r="E720" s="205"/>
      <c r="F720" s="96"/>
      <c r="G720" s="96"/>
      <c r="H720" s="96"/>
    </row>
    <row r="721" spans="1:8" ht="15">
      <c r="A721" s="103"/>
      <c r="B721" s="297"/>
      <c r="C721" s="297"/>
      <c r="D721" s="210"/>
      <c r="E721" s="205"/>
      <c r="F721" s="96"/>
      <c r="G721" s="96"/>
      <c r="H721" s="96"/>
    </row>
    <row r="722" spans="1:8" ht="15">
      <c r="A722" s="103"/>
      <c r="B722" s="297"/>
      <c r="C722" s="297"/>
      <c r="D722" s="210"/>
      <c r="E722" s="205"/>
      <c r="F722" s="96"/>
      <c r="G722" s="96"/>
      <c r="H722" s="96"/>
    </row>
    <row r="723" spans="1:8" ht="15">
      <c r="A723" s="103"/>
      <c r="B723" s="297"/>
      <c r="C723" s="297"/>
      <c r="D723" s="210"/>
      <c r="E723" s="205"/>
      <c r="F723" s="96"/>
      <c r="G723" s="96"/>
      <c r="H723" s="96"/>
    </row>
    <row r="724" spans="1:8" ht="15">
      <c r="A724" s="103"/>
      <c r="B724" s="297"/>
      <c r="C724" s="297"/>
      <c r="D724" s="210"/>
      <c r="E724" s="205"/>
      <c r="F724" s="96"/>
      <c r="G724" s="96"/>
      <c r="H724" s="96"/>
    </row>
    <row r="725" spans="1:8" ht="15">
      <c r="A725" s="103"/>
      <c r="B725" s="297"/>
      <c r="C725" s="297"/>
      <c r="D725" s="210"/>
      <c r="E725" s="205"/>
      <c r="F725" s="96"/>
      <c r="G725" s="96"/>
      <c r="H725" s="96"/>
    </row>
    <row r="726" spans="1:8" ht="15">
      <c r="A726" s="103"/>
      <c r="B726" s="297"/>
      <c r="C726" s="297"/>
      <c r="D726" s="210"/>
      <c r="E726" s="205"/>
      <c r="F726" s="96"/>
      <c r="G726" s="96"/>
      <c r="H726" s="96"/>
    </row>
    <row r="727" spans="1:8" ht="15">
      <c r="A727" s="103"/>
      <c r="B727" s="297"/>
      <c r="C727" s="297"/>
      <c r="D727" s="210"/>
      <c r="E727" s="205"/>
      <c r="F727" s="96"/>
      <c r="G727" s="96"/>
      <c r="H727" s="96"/>
    </row>
    <row r="728" spans="1:8" ht="15">
      <c r="A728" s="103"/>
      <c r="B728" s="297"/>
      <c r="C728" s="297"/>
      <c r="D728" s="210"/>
      <c r="E728" s="205"/>
      <c r="F728" s="96"/>
      <c r="G728" s="96"/>
      <c r="H728" s="96"/>
    </row>
    <row r="729" spans="1:8" ht="15">
      <c r="A729" s="103"/>
      <c r="B729" s="297"/>
      <c r="C729" s="297"/>
      <c r="D729" s="210"/>
      <c r="E729" s="205"/>
      <c r="F729" s="96"/>
      <c r="G729" s="96"/>
      <c r="H729" s="96"/>
    </row>
    <row r="730" spans="1:8" ht="15">
      <c r="A730" s="103"/>
      <c r="B730" s="297"/>
      <c r="C730" s="297"/>
      <c r="D730" s="210"/>
      <c r="E730" s="205"/>
      <c r="F730" s="96"/>
      <c r="G730" s="96"/>
      <c r="H730" s="96"/>
    </row>
    <row r="731" spans="1:8" ht="15">
      <c r="A731" s="103"/>
      <c r="B731" s="297"/>
      <c r="C731" s="297"/>
      <c r="D731" s="210"/>
      <c r="E731" s="205"/>
      <c r="F731" s="96"/>
      <c r="G731" s="96"/>
      <c r="H731" s="96"/>
    </row>
    <row r="732" spans="1:8" ht="15">
      <c r="A732" s="103"/>
      <c r="B732" s="297"/>
      <c r="C732" s="297"/>
      <c r="D732" s="210"/>
      <c r="E732" s="205"/>
      <c r="F732" s="96"/>
      <c r="G732" s="96"/>
      <c r="H732" s="96"/>
    </row>
    <row r="733" spans="1:8" ht="15">
      <c r="A733" s="103"/>
      <c r="B733" s="297"/>
      <c r="C733" s="297"/>
      <c r="D733" s="210"/>
      <c r="E733" s="205"/>
      <c r="F733" s="96"/>
      <c r="G733" s="96"/>
      <c r="H733" s="96"/>
    </row>
    <row r="734" spans="1:8" ht="15">
      <c r="A734" s="103"/>
      <c r="B734" s="297"/>
      <c r="C734" s="297"/>
      <c r="D734" s="210"/>
      <c r="E734" s="205"/>
      <c r="F734" s="96"/>
      <c r="G734" s="96"/>
      <c r="H734" s="96"/>
    </row>
    <row r="735" spans="1:8" ht="15">
      <c r="A735" s="103"/>
      <c r="B735" s="297"/>
      <c r="C735" s="297"/>
      <c r="D735" s="210"/>
      <c r="E735" s="205"/>
      <c r="F735" s="96"/>
      <c r="G735" s="96"/>
      <c r="H735" s="96"/>
    </row>
    <row r="736" spans="1:8" ht="15">
      <c r="A736" s="103"/>
      <c r="B736" s="297"/>
      <c r="C736" s="297"/>
      <c r="D736" s="210"/>
      <c r="E736" s="205"/>
      <c r="F736" s="96"/>
      <c r="G736" s="96"/>
      <c r="H736" s="96"/>
    </row>
    <row r="737" spans="1:8" ht="15">
      <c r="A737" s="103"/>
      <c r="B737" s="297"/>
      <c r="C737" s="297"/>
      <c r="D737" s="210"/>
      <c r="E737" s="205"/>
      <c r="F737" s="96"/>
      <c r="G737" s="96"/>
      <c r="H737" s="96"/>
    </row>
    <row r="738" spans="1:8" ht="15">
      <c r="A738" s="103"/>
      <c r="B738" s="297"/>
      <c r="C738" s="297"/>
      <c r="D738" s="210"/>
      <c r="E738" s="205"/>
      <c r="F738" s="96"/>
      <c r="G738" s="96"/>
      <c r="H738" s="96"/>
    </row>
    <row r="739" spans="1:8" ht="15">
      <c r="A739" s="103"/>
      <c r="B739" s="297"/>
      <c r="C739" s="297"/>
      <c r="D739" s="210"/>
      <c r="E739" s="205"/>
      <c r="F739" s="96"/>
      <c r="G739" s="96"/>
      <c r="H739" s="96"/>
    </row>
    <row r="740" spans="1:8" ht="15">
      <c r="A740" s="103"/>
      <c r="B740" s="297"/>
      <c r="C740" s="297"/>
      <c r="D740" s="210"/>
      <c r="E740" s="205"/>
      <c r="F740" s="96"/>
      <c r="G740" s="96"/>
      <c r="H740" s="96"/>
    </row>
    <row r="741" spans="1:8" ht="15">
      <c r="A741" s="103"/>
      <c r="B741" s="297"/>
      <c r="C741" s="297"/>
      <c r="D741" s="210"/>
      <c r="E741" s="205"/>
      <c r="F741" s="96"/>
      <c r="G741" s="96"/>
      <c r="H741" s="96"/>
    </row>
    <row r="742" spans="1:8" ht="15">
      <c r="A742" s="103"/>
      <c r="B742" s="297"/>
      <c r="C742" s="297"/>
      <c r="D742" s="210"/>
      <c r="E742" s="205"/>
      <c r="F742" s="96"/>
      <c r="G742" s="96"/>
      <c r="H742" s="96"/>
    </row>
    <row r="743" spans="1:8" ht="15">
      <c r="A743" s="103"/>
      <c r="B743" s="297"/>
      <c r="C743" s="297"/>
      <c r="D743" s="210"/>
      <c r="E743" s="205"/>
      <c r="F743" s="96"/>
      <c r="G743" s="96"/>
      <c r="H743" s="96"/>
    </row>
    <row r="744" spans="1:8" ht="15">
      <c r="A744" s="103"/>
      <c r="B744" s="297"/>
      <c r="C744" s="297"/>
      <c r="D744" s="210"/>
      <c r="E744" s="205"/>
      <c r="F744" s="96"/>
      <c r="G744" s="96"/>
      <c r="H744" s="96"/>
    </row>
    <row r="745" spans="1:8" ht="15">
      <c r="A745" s="103"/>
      <c r="B745" s="297"/>
      <c r="C745" s="297"/>
      <c r="D745" s="210"/>
      <c r="E745" s="205"/>
      <c r="F745" s="96"/>
      <c r="G745" s="96"/>
      <c r="H745" s="96"/>
    </row>
    <row r="746" spans="1:8" ht="15">
      <c r="A746" s="103"/>
      <c r="B746" s="297"/>
      <c r="C746" s="297"/>
      <c r="D746" s="210"/>
      <c r="E746" s="205"/>
      <c r="F746" s="96"/>
      <c r="G746" s="96"/>
      <c r="H746" s="96"/>
    </row>
    <row r="747" spans="1:8" ht="15">
      <c r="A747" s="103"/>
      <c r="B747" s="297"/>
      <c r="C747" s="297"/>
      <c r="D747" s="210"/>
      <c r="E747" s="205"/>
      <c r="F747" s="96"/>
      <c r="G747" s="96"/>
      <c r="H747" s="96"/>
    </row>
    <row r="748" spans="1:8" ht="15">
      <c r="A748" s="103"/>
      <c r="B748" s="297"/>
      <c r="C748" s="297"/>
      <c r="D748" s="210"/>
      <c r="E748" s="205"/>
      <c r="F748" s="96"/>
      <c r="G748" s="96"/>
      <c r="H748" s="96"/>
    </row>
    <row r="749" spans="1:8" ht="15">
      <c r="A749" s="103"/>
      <c r="B749" s="297"/>
      <c r="C749" s="297"/>
      <c r="D749" s="210"/>
      <c r="E749" s="205"/>
      <c r="F749" s="96"/>
      <c r="G749" s="96"/>
      <c r="H749" s="96"/>
    </row>
    <row r="750" spans="1:8" ht="15">
      <c r="A750" s="103"/>
      <c r="B750" s="297"/>
      <c r="C750" s="297"/>
      <c r="D750" s="210"/>
      <c r="E750" s="205"/>
      <c r="F750" s="96"/>
      <c r="G750" s="96"/>
      <c r="H750" s="96"/>
    </row>
    <row r="751" spans="1:8" ht="15">
      <c r="A751" s="103"/>
      <c r="B751" s="297"/>
      <c r="C751" s="297"/>
      <c r="D751" s="210"/>
      <c r="E751" s="205"/>
      <c r="F751" s="96"/>
      <c r="G751" s="96"/>
      <c r="H751" s="96"/>
    </row>
    <row r="752" spans="1:8" ht="15">
      <c r="A752" s="103"/>
      <c r="B752" s="297"/>
      <c r="C752" s="297"/>
      <c r="D752" s="210"/>
      <c r="E752" s="205"/>
      <c r="F752" s="96"/>
      <c r="G752" s="96"/>
      <c r="H752" s="96"/>
    </row>
    <row r="753" spans="1:8" ht="15">
      <c r="A753" s="103"/>
      <c r="B753" s="297"/>
      <c r="C753" s="297"/>
      <c r="D753" s="210"/>
      <c r="E753" s="205"/>
      <c r="F753" s="96"/>
      <c r="G753" s="96"/>
      <c r="H753" s="96"/>
    </row>
    <row r="754" spans="1:8" ht="15">
      <c r="A754" s="103"/>
      <c r="B754" s="297"/>
      <c r="C754" s="297"/>
      <c r="D754" s="210"/>
      <c r="E754" s="205"/>
      <c r="F754" s="96"/>
      <c r="G754" s="96"/>
      <c r="H754" s="96"/>
    </row>
    <row r="755" spans="1:8" ht="15">
      <c r="A755" s="103"/>
      <c r="B755" s="297"/>
      <c r="C755" s="297"/>
      <c r="D755" s="210"/>
      <c r="E755" s="205"/>
      <c r="F755" s="96"/>
      <c r="G755" s="96"/>
      <c r="H755" s="96"/>
    </row>
    <row r="756" spans="1:8" ht="15">
      <c r="A756" s="103"/>
      <c r="B756" s="297"/>
      <c r="C756" s="297"/>
      <c r="D756" s="210"/>
      <c r="E756" s="205"/>
      <c r="F756" s="96"/>
      <c r="G756" s="96"/>
      <c r="H756" s="96"/>
    </row>
    <row r="757" spans="1:8" ht="15">
      <c r="A757" s="103"/>
      <c r="B757" s="297"/>
      <c r="C757" s="297"/>
      <c r="D757" s="210"/>
      <c r="E757" s="205"/>
      <c r="F757" s="96"/>
      <c r="G757" s="96"/>
      <c r="H757" s="96"/>
    </row>
    <row r="758" spans="1:8" ht="15">
      <c r="A758" s="103"/>
      <c r="B758" s="297"/>
      <c r="C758" s="297"/>
      <c r="D758" s="210"/>
      <c r="E758" s="205"/>
      <c r="F758" s="96"/>
      <c r="G758" s="96"/>
      <c r="H758" s="96"/>
    </row>
    <row r="759" spans="1:8" ht="15">
      <c r="A759" s="103"/>
      <c r="B759" s="297"/>
      <c r="C759" s="297"/>
      <c r="D759" s="210"/>
      <c r="E759" s="205"/>
      <c r="F759" s="96"/>
      <c r="G759" s="96"/>
      <c r="H759" s="96"/>
    </row>
    <row r="760" spans="1:8" ht="15">
      <c r="A760" s="103"/>
      <c r="B760" s="297"/>
      <c r="C760" s="297"/>
      <c r="D760" s="210"/>
      <c r="E760" s="205"/>
      <c r="F760" s="96"/>
      <c r="G760" s="96"/>
      <c r="H760" s="96"/>
    </row>
    <row r="761" spans="1:8" ht="15">
      <c r="A761" s="103"/>
      <c r="B761" s="297"/>
      <c r="C761" s="297"/>
      <c r="D761" s="210"/>
      <c r="E761" s="205"/>
      <c r="F761" s="96"/>
      <c r="G761" s="96"/>
      <c r="H761" s="96"/>
    </row>
    <row r="762" spans="1:8" ht="15">
      <c r="A762" s="103"/>
      <c r="B762" s="297"/>
      <c r="C762" s="297"/>
      <c r="D762" s="210"/>
      <c r="E762" s="205"/>
      <c r="F762" s="96"/>
      <c r="G762" s="96"/>
      <c r="H762" s="96"/>
    </row>
    <row r="763" spans="1:8" ht="15">
      <c r="A763" s="103"/>
      <c r="B763" s="297"/>
      <c r="C763" s="297"/>
      <c r="D763" s="210"/>
      <c r="E763" s="205"/>
      <c r="F763" s="96"/>
      <c r="G763" s="96"/>
      <c r="H763" s="96"/>
    </row>
    <row r="764" spans="1:8" ht="15">
      <c r="A764" s="103"/>
      <c r="B764" s="297"/>
      <c r="C764" s="297"/>
      <c r="D764" s="210"/>
      <c r="E764" s="205"/>
      <c r="F764" s="96"/>
      <c r="G764" s="96"/>
      <c r="H764" s="96"/>
    </row>
    <row r="765" spans="1:8" ht="15">
      <c r="A765" s="103"/>
      <c r="B765" s="297"/>
      <c r="C765" s="297"/>
      <c r="D765" s="210"/>
      <c r="E765" s="205"/>
      <c r="F765" s="96"/>
      <c r="G765" s="96"/>
      <c r="H765" s="96"/>
    </row>
    <row r="766" spans="1:8" ht="15">
      <c r="A766" s="103"/>
      <c r="B766" s="297"/>
      <c r="C766" s="297"/>
      <c r="D766" s="210"/>
      <c r="E766" s="205"/>
      <c r="F766" s="96"/>
      <c r="G766" s="96"/>
      <c r="H766" s="96"/>
    </row>
    <row r="767" spans="1:8" ht="15">
      <c r="A767" s="103"/>
      <c r="B767" s="297"/>
      <c r="C767" s="297"/>
      <c r="D767" s="210"/>
      <c r="E767" s="205"/>
      <c r="F767" s="96"/>
      <c r="G767" s="96"/>
      <c r="H767" s="96"/>
    </row>
    <row r="768" spans="1:8" ht="15">
      <c r="A768" s="103"/>
      <c r="B768" s="297"/>
      <c r="C768" s="297"/>
      <c r="D768" s="210"/>
      <c r="E768" s="205"/>
      <c r="F768" s="96"/>
      <c r="G768" s="96"/>
      <c r="H768" s="96"/>
    </row>
    <row r="769" spans="1:8" ht="15">
      <c r="A769" s="103"/>
      <c r="B769" s="297"/>
      <c r="C769" s="297"/>
      <c r="D769" s="210"/>
      <c r="E769" s="205"/>
      <c r="F769" s="96"/>
      <c r="G769" s="96"/>
      <c r="H769" s="96"/>
    </row>
    <row r="770" spans="1:8" ht="15">
      <c r="A770" s="103"/>
      <c r="B770" s="297"/>
      <c r="C770" s="297"/>
      <c r="D770" s="210"/>
      <c r="E770" s="205"/>
      <c r="F770" s="96"/>
      <c r="G770" s="96"/>
      <c r="H770" s="96"/>
    </row>
    <row r="771" spans="1:8" ht="15">
      <c r="A771" s="103"/>
      <c r="B771" s="297"/>
      <c r="C771" s="297"/>
      <c r="D771" s="210"/>
      <c r="E771" s="205"/>
      <c r="F771" s="96"/>
      <c r="G771" s="96"/>
      <c r="H771" s="96"/>
    </row>
    <row r="772" spans="1:8" ht="15">
      <c r="A772" s="103"/>
      <c r="B772" s="297"/>
      <c r="C772" s="297"/>
      <c r="D772" s="210"/>
      <c r="E772" s="205"/>
      <c r="F772" s="96"/>
      <c r="G772" s="96"/>
      <c r="H772" s="96"/>
    </row>
    <row r="773" spans="1:8" ht="15">
      <c r="A773" s="103"/>
      <c r="B773" s="297"/>
      <c r="C773" s="297"/>
      <c r="D773" s="210"/>
      <c r="E773" s="205"/>
      <c r="F773" s="96"/>
      <c r="G773" s="96"/>
      <c r="H773" s="96"/>
    </row>
    <row r="774" spans="1:8" ht="15">
      <c r="A774" s="103"/>
      <c r="B774" s="297"/>
      <c r="C774" s="297"/>
      <c r="D774" s="210"/>
      <c r="E774" s="205"/>
      <c r="F774" s="96"/>
      <c r="G774" s="96"/>
      <c r="H774" s="96"/>
    </row>
    <row r="775" spans="1:8" ht="15">
      <c r="A775" s="103"/>
      <c r="B775" s="297"/>
      <c r="C775" s="297"/>
      <c r="D775" s="210"/>
      <c r="E775" s="205"/>
      <c r="F775" s="96"/>
      <c r="G775" s="96"/>
      <c r="H775" s="96"/>
    </row>
    <row r="776" spans="1:8" ht="15">
      <c r="A776" s="103"/>
      <c r="B776" s="297"/>
      <c r="C776" s="297"/>
      <c r="D776" s="210"/>
      <c r="E776" s="205"/>
      <c r="F776" s="96"/>
      <c r="G776" s="96"/>
      <c r="H776" s="96"/>
    </row>
    <row r="777" spans="1:8" ht="15">
      <c r="A777" s="103"/>
      <c r="B777" s="297"/>
      <c r="C777" s="297"/>
      <c r="D777" s="210"/>
      <c r="E777" s="205"/>
      <c r="F777" s="96"/>
      <c r="G777" s="96"/>
      <c r="H777" s="96"/>
    </row>
    <row r="778" spans="1:8" ht="15">
      <c r="A778" s="103"/>
      <c r="B778" s="297"/>
      <c r="C778" s="297"/>
      <c r="D778" s="210"/>
      <c r="E778" s="205"/>
      <c r="F778" s="96"/>
      <c r="G778" s="96"/>
      <c r="H778" s="96"/>
    </row>
    <row r="779" spans="1:8" ht="15">
      <c r="A779" s="103"/>
      <c r="B779" s="297"/>
      <c r="C779" s="297"/>
      <c r="D779" s="210"/>
      <c r="E779" s="205"/>
      <c r="F779" s="96"/>
      <c r="G779" s="96"/>
      <c r="H779" s="96"/>
    </row>
    <row r="780" spans="1:8" ht="15">
      <c r="A780" s="103"/>
      <c r="B780" s="297"/>
      <c r="C780" s="297"/>
      <c r="D780" s="210"/>
      <c r="E780" s="205"/>
      <c r="F780" s="96"/>
      <c r="G780" s="96"/>
      <c r="H780" s="96"/>
    </row>
    <row r="781" spans="1:8" ht="15">
      <c r="A781" s="103"/>
      <c r="B781" s="297"/>
      <c r="C781" s="297"/>
      <c r="D781" s="210"/>
      <c r="E781" s="205"/>
      <c r="F781" s="96"/>
      <c r="G781" s="96"/>
      <c r="H781" s="96"/>
    </row>
    <row r="782" spans="1:8" ht="15">
      <c r="A782" s="103"/>
      <c r="B782" s="297"/>
      <c r="C782" s="297"/>
      <c r="D782" s="210"/>
      <c r="E782" s="205"/>
      <c r="F782" s="96"/>
      <c r="G782" s="96"/>
      <c r="H782" s="96"/>
    </row>
    <row r="783" spans="1:8" ht="15">
      <c r="A783" s="103"/>
      <c r="B783" s="297"/>
      <c r="C783" s="297"/>
      <c r="D783" s="210"/>
      <c r="E783" s="205"/>
      <c r="F783" s="96"/>
      <c r="G783" s="96"/>
      <c r="H783" s="96"/>
    </row>
    <row r="784" spans="1:8" ht="15">
      <c r="A784" s="103"/>
      <c r="B784" s="297"/>
      <c r="C784" s="297"/>
      <c r="D784" s="210"/>
      <c r="E784" s="205"/>
      <c r="F784" s="96"/>
      <c r="G784" s="96"/>
      <c r="H784" s="96"/>
    </row>
    <row r="785" spans="1:8" ht="15">
      <c r="A785" s="103"/>
      <c r="B785" s="297"/>
      <c r="C785" s="297"/>
      <c r="D785" s="210"/>
      <c r="E785" s="205"/>
      <c r="F785" s="96"/>
      <c r="G785" s="96"/>
      <c r="H785" s="96"/>
    </row>
    <row r="786" spans="1:8" ht="15">
      <c r="A786" s="103"/>
      <c r="B786" s="297"/>
      <c r="C786" s="297"/>
      <c r="D786" s="210"/>
      <c r="E786" s="205"/>
      <c r="F786" s="96"/>
      <c r="G786" s="96"/>
      <c r="H786" s="96"/>
    </row>
    <row r="787" spans="1:8" ht="15">
      <c r="A787" s="103"/>
      <c r="B787" s="297"/>
      <c r="C787" s="297"/>
      <c r="D787" s="210"/>
      <c r="E787" s="205"/>
      <c r="F787" s="96"/>
      <c r="G787" s="96"/>
      <c r="H787" s="96"/>
    </row>
    <row r="788" spans="1:8" ht="15">
      <c r="A788" s="103"/>
      <c r="B788" s="297"/>
      <c r="C788" s="297"/>
      <c r="D788" s="210"/>
      <c r="E788" s="205"/>
      <c r="F788" s="96"/>
      <c r="G788" s="96"/>
      <c r="H788" s="96"/>
    </row>
    <row r="789" spans="1:8" ht="15">
      <c r="A789" s="103"/>
      <c r="B789" s="297"/>
      <c r="C789" s="297"/>
      <c r="D789" s="210"/>
      <c r="E789" s="205"/>
      <c r="F789" s="96"/>
      <c r="G789" s="96"/>
      <c r="H789" s="96"/>
    </row>
    <row r="790" spans="1:8" ht="15">
      <c r="A790" s="103"/>
      <c r="B790" s="297"/>
      <c r="C790" s="297"/>
      <c r="D790" s="210"/>
      <c r="E790" s="205"/>
      <c r="F790" s="96"/>
      <c r="G790" s="96"/>
      <c r="H790" s="96"/>
    </row>
    <row r="791" spans="1:8" ht="15">
      <c r="A791" s="103"/>
      <c r="B791" s="297"/>
      <c r="C791" s="297"/>
      <c r="D791" s="210"/>
      <c r="E791" s="205"/>
      <c r="F791" s="96"/>
      <c r="G791" s="96"/>
      <c r="H791" s="96"/>
    </row>
    <row r="792" spans="1:8" ht="15">
      <c r="A792" s="103"/>
      <c r="B792" s="297"/>
      <c r="C792" s="297"/>
      <c r="D792" s="210"/>
      <c r="E792" s="205"/>
      <c r="F792" s="96"/>
      <c r="G792" s="96"/>
      <c r="H792" s="96"/>
    </row>
    <row r="793" spans="1:8" ht="15">
      <c r="A793" s="103"/>
      <c r="B793" s="297"/>
      <c r="C793" s="297"/>
      <c r="D793" s="210"/>
      <c r="E793" s="205"/>
      <c r="F793" s="96"/>
      <c r="G793" s="96"/>
      <c r="H793" s="96"/>
    </row>
    <row r="794" spans="1:8" ht="15">
      <c r="A794" s="103"/>
      <c r="B794" s="297"/>
      <c r="C794" s="297"/>
      <c r="D794" s="210"/>
      <c r="E794" s="205"/>
      <c r="F794" s="96"/>
      <c r="G794" s="96"/>
      <c r="H794" s="96"/>
    </row>
    <row r="795" spans="1:8" ht="15">
      <c r="A795" s="103"/>
      <c r="B795" s="297"/>
      <c r="C795" s="297"/>
      <c r="D795" s="210"/>
      <c r="E795" s="205"/>
      <c r="F795" s="96"/>
      <c r="G795" s="96"/>
      <c r="H795" s="96"/>
    </row>
    <row r="796" spans="1:8" ht="15">
      <c r="A796" s="103"/>
      <c r="B796" s="297"/>
      <c r="C796" s="297"/>
      <c r="D796" s="210"/>
      <c r="E796" s="205"/>
      <c r="F796" s="96"/>
      <c r="G796" s="96"/>
      <c r="H796" s="96"/>
    </row>
    <row r="797" spans="1:8" ht="15">
      <c r="A797" s="103"/>
      <c r="B797" s="297"/>
      <c r="C797" s="297"/>
      <c r="D797" s="210"/>
      <c r="E797" s="205"/>
      <c r="F797" s="96"/>
      <c r="G797" s="96"/>
      <c r="H797" s="96"/>
    </row>
    <row r="798" spans="1:8" ht="15">
      <c r="A798" s="103"/>
      <c r="B798" s="297"/>
      <c r="C798" s="297"/>
      <c r="D798" s="210"/>
      <c r="E798" s="205"/>
      <c r="F798" s="96"/>
      <c r="G798" s="96"/>
      <c r="H798" s="96"/>
    </row>
    <row r="799" spans="1:8" ht="15">
      <c r="A799" s="103"/>
      <c r="B799" s="297"/>
      <c r="C799" s="297"/>
      <c r="D799" s="210"/>
      <c r="E799" s="205"/>
      <c r="F799" s="96"/>
      <c r="G799" s="96"/>
      <c r="H799" s="96"/>
    </row>
    <row r="800" spans="1:8" ht="15">
      <c r="A800" s="103"/>
      <c r="B800" s="297"/>
      <c r="C800" s="297"/>
      <c r="D800" s="210"/>
      <c r="E800" s="205"/>
      <c r="F800" s="96"/>
      <c r="G800" s="96"/>
      <c r="H800" s="96"/>
    </row>
    <row r="801" spans="1:8" ht="15">
      <c r="A801" s="103"/>
      <c r="B801" s="297"/>
      <c r="C801" s="297"/>
      <c r="D801" s="210"/>
      <c r="E801" s="205"/>
      <c r="F801" s="96"/>
      <c r="G801" s="96"/>
      <c r="H801" s="96"/>
    </row>
    <row r="802" spans="1:8" ht="15">
      <c r="A802" s="103"/>
      <c r="B802" s="297"/>
      <c r="C802" s="297"/>
      <c r="D802" s="210"/>
      <c r="E802" s="205"/>
      <c r="F802" s="96"/>
      <c r="G802" s="96"/>
      <c r="H802" s="96"/>
    </row>
    <row r="803" spans="1:8" ht="15">
      <c r="A803" s="103"/>
      <c r="B803" s="297"/>
      <c r="C803" s="297"/>
      <c r="D803" s="210"/>
      <c r="E803" s="205"/>
      <c r="F803" s="96"/>
      <c r="G803" s="96"/>
      <c r="H803" s="96"/>
    </row>
    <row r="804" spans="1:8" ht="15">
      <c r="A804" s="103"/>
      <c r="B804" s="297"/>
      <c r="C804" s="297"/>
      <c r="D804" s="210"/>
      <c r="E804" s="205"/>
      <c r="F804" s="96"/>
      <c r="G804" s="96"/>
      <c r="H804" s="96"/>
    </row>
    <row r="805" spans="1:8" ht="15">
      <c r="A805" s="103"/>
      <c r="B805" s="297"/>
      <c r="C805" s="297"/>
      <c r="D805" s="210"/>
      <c r="E805" s="205"/>
      <c r="F805" s="96"/>
      <c r="G805" s="96"/>
      <c r="H805" s="96"/>
    </row>
    <row r="806" spans="1:8" ht="15">
      <c r="A806" s="103"/>
      <c r="B806" s="297"/>
      <c r="C806" s="297"/>
      <c r="D806" s="210"/>
      <c r="E806" s="205"/>
      <c r="F806" s="96"/>
      <c r="G806" s="96"/>
      <c r="H806" s="96"/>
    </row>
    <row r="807" spans="1:8" ht="15">
      <c r="A807" s="103"/>
      <c r="B807" s="297"/>
      <c r="C807" s="297"/>
      <c r="D807" s="210"/>
      <c r="E807" s="205"/>
      <c r="F807" s="96"/>
      <c r="G807" s="96"/>
      <c r="H807" s="96"/>
    </row>
    <row r="808" spans="1:8" ht="15">
      <c r="A808" s="103"/>
      <c r="B808" s="297"/>
      <c r="C808" s="297"/>
      <c r="D808" s="210"/>
      <c r="E808" s="205"/>
      <c r="F808" s="96"/>
      <c r="G808" s="96"/>
      <c r="H808" s="96"/>
    </row>
    <row r="809" spans="1:8" ht="15">
      <c r="A809" s="103"/>
      <c r="B809" s="297"/>
      <c r="C809" s="297"/>
      <c r="D809" s="210"/>
      <c r="E809" s="205"/>
      <c r="F809" s="96"/>
      <c r="G809" s="96"/>
      <c r="H809" s="96"/>
    </row>
    <row r="810" spans="1:8" ht="15">
      <c r="A810" s="103"/>
      <c r="B810" s="297"/>
      <c r="C810" s="297"/>
      <c r="D810" s="210"/>
      <c r="E810" s="205"/>
      <c r="F810" s="96"/>
      <c r="G810" s="96"/>
      <c r="H810" s="96"/>
    </row>
    <row r="811" spans="1:8" ht="15">
      <c r="A811" s="103"/>
      <c r="B811" s="297"/>
      <c r="C811" s="297"/>
      <c r="D811" s="210"/>
      <c r="E811" s="205"/>
      <c r="F811" s="96"/>
      <c r="G811" s="96"/>
      <c r="H811" s="96"/>
    </row>
    <row r="812" spans="1:8" ht="15">
      <c r="A812" s="103"/>
      <c r="B812" s="297"/>
      <c r="C812" s="297"/>
      <c r="D812" s="210"/>
      <c r="E812" s="205"/>
      <c r="F812" s="96"/>
      <c r="G812" s="96"/>
      <c r="H812" s="96"/>
    </row>
    <row r="813" spans="1:8" ht="15">
      <c r="A813" s="103"/>
      <c r="B813" s="297"/>
      <c r="C813" s="297"/>
      <c r="D813" s="210"/>
      <c r="E813" s="205"/>
      <c r="F813" s="96"/>
      <c r="G813" s="96"/>
      <c r="H813" s="96"/>
    </row>
    <row r="814" spans="1:8" ht="15">
      <c r="A814" s="103"/>
      <c r="B814" s="297"/>
      <c r="C814" s="297"/>
      <c r="D814" s="210"/>
      <c r="E814" s="205"/>
      <c r="F814" s="96"/>
      <c r="G814" s="96"/>
      <c r="H814" s="96"/>
    </row>
    <row r="815" spans="1:8" ht="15">
      <c r="A815" s="103"/>
      <c r="B815" s="297"/>
      <c r="C815" s="297"/>
      <c r="D815" s="210"/>
      <c r="E815" s="205"/>
      <c r="F815" s="96"/>
      <c r="G815" s="96"/>
      <c r="H815" s="96"/>
    </row>
    <row r="816" spans="1:8" ht="15">
      <c r="A816" s="103"/>
      <c r="B816" s="297"/>
      <c r="C816" s="297"/>
      <c r="D816" s="210"/>
      <c r="E816" s="205"/>
      <c r="F816" s="96"/>
      <c r="G816" s="96"/>
      <c r="H816" s="96"/>
    </row>
    <row r="817" spans="1:8" ht="15">
      <c r="A817" s="103"/>
      <c r="B817" s="297"/>
      <c r="C817" s="297"/>
      <c r="D817" s="210"/>
      <c r="E817" s="205"/>
      <c r="F817" s="96"/>
      <c r="G817" s="96"/>
      <c r="H817" s="96"/>
    </row>
    <row r="818" spans="1:8" ht="15">
      <c r="A818" s="103"/>
      <c r="B818" s="297"/>
      <c r="C818" s="297"/>
      <c r="D818" s="210"/>
      <c r="E818" s="205"/>
      <c r="F818" s="96"/>
      <c r="G818" s="96"/>
      <c r="H818" s="96"/>
    </row>
    <row r="819" spans="1:8" ht="15">
      <c r="A819" s="103"/>
      <c r="B819" s="297"/>
      <c r="C819" s="297"/>
      <c r="D819" s="210"/>
      <c r="E819" s="205"/>
      <c r="F819" s="96"/>
      <c r="G819" s="96"/>
      <c r="H819" s="96"/>
    </row>
    <row r="820" spans="1:8" ht="15">
      <c r="A820" s="103"/>
      <c r="B820" s="297"/>
      <c r="C820" s="297"/>
      <c r="D820" s="210"/>
      <c r="E820" s="205"/>
      <c r="F820" s="96"/>
      <c r="G820" s="96"/>
      <c r="H820" s="96"/>
    </row>
    <row r="821" spans="1:8" ht="15">
      <c r="A821" s="103"/>
      <c r="B821" s="297"/>
      <c r="C821" s="297"/>
      <c r="D821" s="210"/>
      <c r="E821" s="205"/>
      <c r="F821" s="96"/>
      <c r="G821" s="96"/>
      <c r="H821" s="96"/>
    </row>
    <row r="822" spans="1:8" ht="15">
      <c r="A822" s="103"/>
      <c r="B822" s="297"/>
      <c r="C822" s="297"/>
      <c r="D822" s="210"/>
      <c r="E822" s="205"/>
      <c r="F822" s="96"/>
      <c r="G822" s="96"/>
      <c r="H822" s="96"/>
    </row>
    <row r="823" spans="1:8" ht="15">
      <c r="A823" s="103"/>
      <c r="B823" s="297"/>
      <c r="C823" s="297"/>
      <c r="D823" s="210"/>
      <c r="E823" s="205"/>
      <c r="F823" s="96"/>
      <c r="G823" s="96"/>
      <c r="H823" s="96"/>
    </row>
    <row r="824" spans="1:8" ht="15">
      <c r="A824" s="103"/>
      <c r="B824" s="297"/>
      <c r="C824" s="297"/>
      <c r="D824" s="210"/>
      <c r="E824" s="205"/>
      <c r="F824" s="96"/>
      <c r="G824" s="96"/>
      <c r="H824" s="96"/>
    </row>
    <row r="825" spans="1:8" ht="15">
      <c r="A825" s="103"/>
      <c r="B825" s="297"/>
      <c r="C825" s="297"/>
      <c r="D825" s="210"/>
      <c r="E825" s="205"/>
      <c r="F825" s="96"/>
      <c r="G825" s="96"/>
      <c r="H825" s="96"/>
    </row>
    <row r="826" spans="1:8" ht="15">
      <c r="A826" s="103"/>
      <c r="B826" s="297"/>
      <c r="C826" s="297"/>
      <c r="D826" s="210"/>
      <c r="E826" s="205"/>
      <c r="F826" s="96"/>
      <c r="G826" s="96"/>
      <c r="H826" s="96"/>
    </row>
    <row r="827" spans="1:8" ht="15">
      <c r="A827" s="103"/>
      <c r="B827" s="297"/>
      <c r="C827" s="297"/>
      <c r="D827" s="210"/>
      <c r="E827" s="205"/>
      <c r="F827" s="96"/>
      <c r="G827" s="96"/>
      <c r="H827" s="96"/>
    </row>
    <row r="828" spans="1:8" ht="15">
      <c r="A828" s="103"/>
      <c r="B828" s="297"/>
      <c r="C828" s="297"/>
      <c r="D828" s="210"/>
      <c r="E828" s="205"/>
      <c r="F828" s="96"/>
      <c r="G828" s="96"/>
      <c r="H828" s="96"/>
    </row>
    <row r="829" spans="1:8" ht="15">
      <c r="A829" s="103"/>
      <c r="B829" s="297"/>
      <c r="C829" s="297"/>
      <c r="D829" s="210"/>
      <c r="E829" s="205"/>
      <c r="F829" s="96"/>
      <c r="G829" s="96"/>
      <c r="H829" s="96"/>
    </row>
    <row r="830" spans="1:8" ht="15">
      <c r="A830" s="103"/>
      <c r="B830" s="297"/>
      <c r="C830" s="297"/>
      <c r="D830" s="210"/>
      <c r="E830" s="205"/>
      <c r="F830" s="96"/>
      <c r="G830" s="96"/>
      <c r="H830" s="96"/>
    </row>
    <row r="831" spans="1:8" ht="15">
      <c r="A831" s="103"/>
      <c r="B831" s="297"/>
      <c r="C831" s="297"/>
      <c r="D831" s="210"/>
      <c r="E831" s="205"/>
      <c r="F831" s="96"/>
      <c r="G831" s="96"/>
      <c r="H831" s="96"/>
    </row>
    <row r="832" spans="1:8" ht="15">
      <c r="A832" s="103"/>
      <c r="B832" s="297"/>
      <c r="C832" s="297"/>
      <c r="D832" s="210"/>
      <c r="E832" s="205"/>
      <c r="F832" s="96"/>
      <c r="G832" s="96"/>
      <c r="H832" s="96"/>
    </row>
    <row r="833" spans="1:8" ht="15">
      <c r="A833" s="103"/>
      <c r="B833" s="297"/>
      <c r="C833" s="297"/>
      <c r="D833" s="210"/>
      <c r="E833" s="205"/>
      <c r="F833" s="96"/>
      <c r="G833" s="96"/>
      <c r="H833" s="96"/>
    </row>
    <row r="834" spans="1:8" ht="15">
      <c r="A834" s="103"/>
      <c r="B834" s="297"/>
      <c r="C834" s="297"/>
      <c r="D834" s="210"/>
      <c r="E834" s="205"/>
      <c r="F834" s="96"/>
      <c r="G834" s="96"/>
      <c r="H834" s="96"/>
    </row>
    <row r="835" spans="1:8" ht="15">
      <c r="A835" s="103"/>
      <c r="B835" s="297"/>
      <c r="C835" s="297"/>
      <c r="D835" s="210"/>
      <c r="E835" s="205"/>
      <c r="F835" s="96"/>
      <c r="G835" s="96"/>
      <c r="H835" s="96"/>
    </row>
    <row r="836" spans="1:8" ht="15">
      <c r="A836" s="103"/>
      <c r="B836" s="297"/>
      <c r="C836" s="297"/>
      <c r="D836" s="210"/>
      <c r="E836" s="205"/>
      <c r="F836" s="96"/>
      <c r="G836" s="96"/>
      <c r="H836" s="96"/>
    </row>
    <row r="837" spans="1:8" ht="15">
      <c r="A837" s="103"/>
      <c r="B837" s="297"/>
      <c r="C837" s="297"/>
      <c r="D837" s="210"/>
      <c r="E837" s="205"/>
      <c r="F837" s="96"/>
      <c r="G837" s="96"/>
      <c r="H837" s="96"/>
    </row>
    <row r="838" spans="1:8" ht="15">
      <c r="A838" s="103"/>
      <c r="B838" s="297"/>
      <c r="C838" s="297"/>
      <c r="D838" s="210"/>
      <c r="E838" s="205"/>
      <c r="F838" s="96"/>
      <c r="G838" s="96"/>
      <c r="H838" s="96"/>
    </row>
    <row r="839" spans="1:8" ht="15">
      <c r="A839" s="103"/>
      <c r="B839" s="297"/>
      <c r="C839" s="297"/>
      <c r="D839" s="210"/>
      <c r="E839" s="205"/>
      <c r="F839" s="96"/>
      <c r="G839" s="96"/>
      <c r="H839" s="96"/>
    </row>
    <row r="840" spans="1:8" ht="15">
      <c r="A840" s="103"/>
      <c r="B840" s="297"/>
      <c r="C840" s="297"/>
      <c r="D840" s="210"/>
      <c r="E840" s="205"/>
      <c r="F840" s="96"/>
      <c r="G840" s="96"/>
      <c r="H840" s="96"/>
    </row>
    <row r="841" spans="1:8" ht="15">
      <c r="A841" s="103"/>
      <c r="B841" s="297"/>
      <c r="C841" s="297"/>
      <c r="D841" s="210"/>
      <c r="E841" s="205"/>
      <c r="F841" s="96"/>
      <c r="G841" s="96"/>
      <c r="H841" s="96"/>
    </row>
    <row r="842" spans="1:8" ht="15">
      <c r="A842" s="103"/>
      <c r="B842" s="297"/>
      <c r="C842" s="297"/>
      <c r="D842" s="210"/>
      <c r="E842" s="205"/>
      <c r="F842" s="96"/>
      <c r="G842" s="96"/>
      <c r="H842" s="96"/>
    </row>
    <row r="843" spans="1:8" ht="15">
      <c r="A843" s="103"/>
      <c r="B843" s="297"/>
      <c r="C843" s="297"/>
      <c r="D843" s="210"/>
      <c r="E843" s="205"/>
      <c r="F843" s="96"/>
      <c r="G843" s="96"/>
      <c r="H843" s="96"/>
    </row>
    <row r="844" spans="1:8" ht="15">
      <c r="A844" s="103"/>
      <c r="B844" s="297"/>
      <c r="C844" s="297"/>
      <c r="D844" s="210"/>
      <c r="E844" s="205"/>
      <c r="F844" s="96"/>
      <c r="G844" s="96"/>
      <c r="H844" s="96"/>
    </row>
    <row r="845" spans="1:8" ht="15">
      <c r="A845" s="103"/>
      <c r="B845" s="297"/>
      <c r="C845" s="297"/>
      <c r="D845" s="210"/>
      <c r="E845" s="205"/>
      <c r="F845" s="96"/>
      <c r="G845" s="96"/>
      <c r="H845" s="96"/>
    </row>
    <row r="846" spans="1:8" ht="15">
      <c r="A846" s="103"/>
      <c r="B846" s="297"/>
      <c r="C846" s="297"/>
      <c r="D846" s="210"/>
      <c r="E846" s="205"/>
      <c r="F846" s="96"/>
      <c r="G846" s="96"/>
      <c r="H846" s="96"/>
    </row>
    <row r="847" spans="1:8" ht="15">
      <c r="A847" s="103"/>
      <c r="B847" s="297"/>
      <c r="C847" s="297"/>
      <c r="D847" s="210"/>
      <c r="E847" s="205"/>
      <c r="F847" s="96"/>
      <c r="G847" s="96"/>
      <c r="H847" s="96"/>
    </row>
    <row r="848" spans="1:8" ht="15">
      <c r="A848" s="103"/>
      <c r="B848" s="297"/>
      <c r="C848" s="297"/>
      <c r="D848" s="210"/>
      <c r="E848" s="205"/>
      <c r="F848" s="96"/>
      <c r="G848" s="96"/>
      <c r="H848" s="96"/>
    </row>
    <row r="849" spans="1:8" ht="15">
      <c r="A849" s="103"/>
      <c r="B849" s="297"/>
      <c r="C849" s="297"/>
      <c r="D849" s="210"/>
      <c r="E849" s="205"/>
      <c r="F849" s="96"/>
      <c r="G849" s="96"/>
      <c r="H849" s="96"/>
    </row>
  </sheetData>
  <sheetProtection/>
  <mergeCells count="130">
    <mergeCell ref="O108:O111"/>
    <mergeCell ref="A1:E2"/>
    <mergeCell ref="A14:B16"/>
    <mergeCell ref="D14:E16"/>
    <mergeCell ref="A43:C45"/>
    <mergeCell ref="G61:H70"/>
    <mergeCell ref="A82:C85"/>
    <mergeCell ref="A100:E100"/>
    <mergeCell ref="B101:D101"/>
    <mergeCell ref="A105:D105"/>
    <mergeCell ref="B142:D142"/>
    <mergeCell ref="A143:D143"/>
    <mergeCell ref="J143:K143"/>
    <mergeCell ref="C14:C16"/>
    <mergeCell ref="F1:F26"/>
    <mergeCell ref="G53:G55"/>
    <mergeCell ref="H53:H55"/>
    <mergeCell ref="I1:I26"/>
    <mergeCell ref="A113:C118"/>
    <mergeCell ref="A135:D135"/>
    <mergeCell ref="B136:D136"/>
    <mergeCell ref="B137:D137"/>
    <mergeCell ref="B138:D138"/>
    <mergeCell ref="B139:D139"/>
    <mergeCell ref="A141:C141"/>
    <mergeCell ref="C121:D121"/>
    <mergeCell ref="C122:D122"/>
    <mergeCell ref="C123:D123"/>
    <mergeCell ref="A132:D132"/>
    <mergeCell ref="A133:D133"/>
    <mergeCell ref="A134:E134"/>
    <mergeCell ref="C109:D109"/>
    <mergeCell ref="C110:D110"/>
    <mergeCell ref="C111:D111"/>
    <mergeCell ref="A112:D112"/>
    <mergeCell ref="A119:D119"/>
    <mergeCell ref="B120:C120"/>
    <mergeCell ref="A106:D106"/>
    <mergeCell ref="B107:C107"/>
    <mergeCell ref="C108:D108"/>
    <mergeCell ref="B93:C93"/>
    <mergeCell ref="B94:C94"/>
    <mergeCell ref="A95:C95"/>
    <mergeCell ref="A96:E96"/>
    <mergeCell ref="B98:C98"/>
    <mergeCell ref="A99:C99"/>
    <mergeCell ref="A86:D86"/>
    <mergeCell ref="A87:E87"/>
    <mergeCell ref="B89:C89"/>
    <mergeCell ref="B90:C90"/>
    <mergeCell ref="B91:C91"/>
    <mergeCell ref="B92:C92"/>
    <mergeCell ref="B76:C76"/>
    <mergeCell ref="B77:C77"/>
    <mergeCell ref="B78:C78"/>
    <mergeCell ref="B79:C79"/>
    <mergeCell ref="B80:C80"/>
    <mergeCell ref="A81:D81"/>
    <mergeCell ref="A66:D66"/>
    <mergeCell ref="A67:E67"/>
    <mergeCell ref="B68:D68"/>
    <mergeCell ref="A73:E73"/>
    <mergeCell ref="B74:D74"/>
    <mergeCell ref="B75:C75"/>
    <mergeCell ref="B60:C60"/>
    <mergeCell ref="B61:C61"/>
    <mergeCell ref="B62:C62"/>
    <mergeCell ref="B63:C63"/>
    <mergeCell ref="B64:C64"/>
    <mergeCell ref="B65:C65"/>
    <mergeCell ref="B54:C54"/>
    <mergeCell ref="B55:C55"/>
    <mergeCell ref="A56:C56"/>
    <mergeCell ref="B57:E57"/>
    <mergeCell ref="B58:C58"/>
    <mergeCell ref="B59:C59"/>
    <mergeCell ref="B50:C50"/>
    <mergeCell ref="G50:H50"/>
    <mergeCell ref="B51:C51"/>
    <mergeCell ref="G51:H51"/>
    <mergeCell ref="B52:C52"/>
    <mergeCell ref="B53:C53"/>
    <mergeCell ref="A41:C41"/>
    <mergeCell ref="A42:D42"/>
    <mergeCell ref="B46:D46"/>
    <mergeCell ref="B47:C47"/>
    <mergeCell ref="B48:C48"/>
    <mergeCell ref="B49:C49"/>
    <mergeCell ref="C33:D33"/>
    <mergeCell ref="A34:D34"/>
    <mergeCell ref="A35:D35"/>
    <mergeCell ref="A36:D36"/>
    <mergeCell ref="B37:E37"/>
    <mergeCell ref="B38:C38"/>
    <mergeCell ref="C27:D27"/>
    <mergeCell ref="C28:D28"/>
    <mergeCell ref="C29:D29"/>
    <mergeCell ref="C30:D30"/>
    <mergeCell ref="C31:D31"/>
    <mergeCell ref="C32:D32"/>
    <mergeCell ref="B23:C23"/>
    <mergeCell ref="D23:E23"/>
    <mergeCell ref="B24:C24"/>
    <mergeCell ref="D24:E24"/>
    <mergeCell ref="A25:D25"/>
    <mergeCell ref="B26:C26"/>
    <mergeCell ref="B20:C20"/>
    <mergeCell ref="D20:E20"/>
    <mergeCell ref="B21:C21"/>
    <mergeCell ref="D21:E21"/>
    <mergeCell ref="B22:C22"/>
    <mergeCell ref="D22:E22"/>
    <mergeCell ref="A13:B13"/>
    <mergeCell ref="D13:E13"/>
    <mergeCell ref="G15:H15"/>
    <mergeCell ref="A17:E17"/>
    <mergeCell ref="A18:E18"/>
    <mergeCell ref="A19:D19"/>
    <mergeCell ref="A7:E7"/>
    <mergeCell ref="C8:E8"/>
    <mergeCell ref="C9:E9"/>
    <mergeCell ref="C10:E10"/>
    <mergeCell ref="C11:E11"/>
    <mergeCell ref="A12:E12"/>
    <mergeCell ref="A3:C3"/>
    <mergeCell ref="A4:C4"/>
    <mergeCell ref="D4:E4"/>
    <mergeCell ref="A5:C5"/>
    <mergeCell ref="D5:E5"/>
    <mergeCell ref="B6:E6"/>
  </mergeCells>
  <hyperlinks>
    <hyperlink ref="B78" location="Plan2!A1" display="Aviso Prévio Trabalhado"/>
    <hyperlink ref="B53" r:id="rId1" display="SEBRAE"/>
    <hyperlink ref="I78" location="Plan2!A1" display="M APÓS PRORROGAÇÃO = 0.194%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175"/>
  <sheetViews>
    <sheetView showGridLines="0" zoomScale="120" zoomScaleNormal="120" zoomScaleSheetLayoutView="100" zoomScalePageLayoutView="0" workbookViewId="0" topLeftCell="A71">
      <selection activeCell="AR121" sqref="AR121"/>
    </sheetView>
  </sheetViews>
  <sheetFormatPr defaultColWidth="9.00390625" defaultRowHeight="15"/>
  <cols>
    <col min="1" max="1" width="2.8515625" style="0" customWidth="1"/>
    <col min="2" max="2" width="17.140625" style="0" customWidth="1"/>
    <col min="3" max="3" width="29.7109375" style="0" hidden="1" customWidth="1"/>
    <col min="4" max="7" width="9.140625" style="0" hidden="1" customWidth="1"/>
    <col min="8" max="8" width="2.7109375" style="0" customWidth="1"/>
    <col min="9" max="9" width="2.421875" style="0" customWidth="1"/>
    <col min="10" max="10" width="4.00390625" style="0" customWidth="1"/>
    <col min="11" max="11" width="8.421875" style="0" customWidth="1"/>
    <col min="12" max="12" width="3.140625" style="0" hidden="1" customWidth="1"/>
    <col min="13" max="13" width="2.00390625" style="0" hidden="1" customWidth="1"/>
    <col min="14" max="14" width="10.28125" style="0" customWidth="1"/>
    <col min="15" max="15" width="7.140625" style="0" customWidth="1"/>
    <col min="16" max="16" width="1.1484375" style="0" customWidth="1"/>
    <col min="17" max="17" width="7.28125" style="0" customWidth="1"/>
    <col min="18" max="18" width="5.28125" style="0" customWidth="1"/>
    <col min="19" max="19" width="12.7109375" style="0" customWidth="1"/>
    <col min="20" max="21" width="9.00390625" style="0" customWidth="1"/>
    <col min="22" max="22" width="7.28125" style="0" customWidth="1"/>
    <col min="23" max="23" width="1.421875" style="0" customWidth="1"/>
    <col min="24" max="24" width="4.8515625" style="0" customWidth="1"/>
    <col min="25" max="25" width="2.28125" style="0" hidden="1" customWidth="1"/>
    <col min="26" max="26" width="6.28125" style="0" customWidth="1"/>
    <col min="27" max="28" width="4.8515625" style="0" customWidth="1"/>
    <col min="29" max="29" width="9.140625" style="0" hidden="1" customWidth="1"/>
    <col min="30" max="30" width="1.28515625" style="0" customWidth="1"/>
    <col min="31" max="31" width="7.7109375" style="0" customWidth="1"/>
    <col min="32" max="32" width="4.28125" style="0" customWidth="1"/>
    <col min="33" max="33" width="3.421875" style="0" customWidth="1"/>
    <col min="34" max="34" width="4.00390625" style="0" customWidth="1"/>
    <col min="35" max="35" width="0.13671875" style="0" customWidth="1"/>
    <col min="36" max="36" width="2.140625" style="0" customWidth="1"/>
    <col min="37" max="37" width="2.421875" style="0" customWidth="1"/>
    <col min="38" max="38" width="2.7109375" style="0" customWidth="1"/>
    <col min="39" max="39" width="2.140625" style="0" customWidth="1"/>
    <col min="40" max="40" width="2.28125" style="0" customWidth="1"/>
    <col min="41" max="41" width="2.00390625" style="0" customWidth="1"/>
    <col min="42" max="42" width="9.8515625" style="0" customWidth="1"/>
    <col min="43" max="43" width="14.421875" style="0" customWidth="1"/>
    <col min="44" max="44" width="15.57421875" style="0" customWidth="1"/>
    <col min="45" max="45" width="4.8515625" style="0" customWidth="1"/>
    <col min="46" max="46" width="12.7109375" style="0" customWidth="1"/>
    <col min="47" max="47" width="4.57421875" style="0" customWidth="1"/>
    <col min="48" max="48" width="4.140625" style="0" customWidth="1"/>
    <col min="49" max="49" width="4.7109375" style="0" customWidth="1"/>
    <col min="50" max="50" width="12.00390625" style="0" customWidth="1"/>
    <col min="51" max="51" width="9.00390625" style="0" customWidth="1"/>
    <col min="52" max="52" width="13.7109375" style="0" customWidth="1"/>
    <col min="53" max="55" width="9.00390625" style="0" customWidth="1"/>
    <col min="56" max="64" width="9.00390625" style="0" hidden="1" customWidth="1"/>
  </cols>
  <sheetData>
    <row r="2" spans="1:57" ht="15">
      <c r="A2" s="488" t="s">
        <v>218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90"/>
      <c r="AR2" s="30"/>
      <c r="AS2" s="29"/>
      <c r="AT2" s="29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5">
      <c r="A3" s="491" t="s">
        <v>219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3"/>
      <c r="AR3" s="17"/>
      <c r="AS3" s="17"/>
      <c r="AT3" s="17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ht="15">
      <c r="A4" s="494" t="s">
        <v>220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6"/>
      <c r="AR4" s="17"/>
      <c r="AS4" s="17"/>
      <c r="AT4" s="17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>
      <c r="A5" s="1"/>
      <c r="B5" s="1"/>
      <c r="C5" s="1"/>
      <c r="D5" s="1"/>
      <c r="E5" s="1"/>
      <c r="F5" s="1"/>
      <c r="G5" s="1"/>
      <c r="H5" s="1"/>
      <c r="I5" s="1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7"/>
      <c r="AA5" s="17"/>
      <c r="AB5" s="17"/>
      <c r="AC5" s="17"/>
      <c r="AD5" s="17"/>
      <c r="AE5" s="17"/>
      <c r="AF5" s="17"/>
      <c r="AG5" s="17"/>
      <c r="AH5" s="17"/>
      <c r="AI5" s="25"/>
      <c r="AJ5" s="25"/>
      <c r="AK5" s="25"/>
      <c r="AL5" s="25"/>
      <c r="AM5" s="25"/>
      <c r="AN5" s="17"/>
      <c r="AO5" s="17"/>
      <c r="AP5" s="17"/>
      <c r="AQ5" s="17"/>
      <c r="AR5" s="17"/>
      <c r="AS5" s="17"/>
      <c r="AT5" s="17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5">
      <c r="A6" s="714" t="s">
        <v>221</v>
      </c>
      <c r="B6" s="715"/>
      <c r="C6" s="715"/>
      <c r="D6" s="715"/>
      <c r="E6" s="715"/>
      <c r="F6" s="715"/>
      <c r="G6" s="715"/>
      <c r="H6" s="715"/>
      <c r="I6" s="715"/>
      <c r="J6" s="716"/>
      <c r="K6" s="723" t="s">
        <v>222</v>
      </c>
      <c r="L6" s="724"/>
      <c r="M6" s="724"/>
      <c r="N6" s="725"/>
      <c r="O6" s="732" t="s">
        <v>223</v>
      </c>
      <c r="P6" s="733"/>
      <c r="Q6" s="733"/>
      <c r="R6" s="733"/>
      <c r="S6" s="733"/>
      <c r="T6" s="734"/>
      <c r="U6" s="497" t="s">
        <v>222</v>
      </c>
      <c r="V6" s="498"/>
      <c r="W6" s="498"/>
      <c r="X6" s="498"/>
      <c r="Y6" s="499"/>
      <c r="Z6" s="608" t="s">
        <v>224</v>
      </c>
      <c r="AA6" s="609"/>
      <c r="AB6" s="609"/>
      <c r="AC6" s="609"/>
      <c r="AD6" s="741"/>
      <c r="AE6" s="500" t="s">
        <v>225</v>
      </c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32"/>
      <c r="AS6" s="32"/>
      <c r="AT6" s="32"/>
      <c r="AU6" s="32"/>
      <c r="AV6" s="32"/>
      <c r="AW6" s="32"/>
      <c r="AX6" s="32"/>
      <c r="AY6" s="32"/>
      <c r="AZ6" s="5"/>
      <c r="BA6" s="5"/>
      <c r="BB6" s="5"/>
      <c r="BC6" s="5"/>
      <c r="BD6" s="5"/>
      <c r="BE6" s="5"/>
    </row>
    <row r="7" spans="1:57" ht="15">
      <c r="A7" s="717"/>
      <c r="B7" s="718"/>
      <c r="C7" s="718"/>
      <c r="D7" s="718"/>
      <c r="E7" s="718"/>
      <c r="F7" s="718"/>
      <c r="G7" s="718"/>
      <c r="H7" s="718"/>
      <c r="I7" s="718"/>
      <c r="J7" s="719"/>
      <c r="K7" s="726"/>
      <c r="L7" s="727"/>
      <c r="M7" s="727"/>
      <c r="N7" s="728"/>
      <c r="O7" s="735"/>
      <c r="P7" s="736"/>
      <c r="Q7" s="736"/>
      <c r="R7" s="736"/>
      <c r="S7" s="736"/>
      <c r="T7" s="737"/>
      <c r="U7" s="501" t="s">
        <v>226</v>
      </c>
      <c r="V7" s="502"/>
      <c r="W7" s="502"/>
      <c r="X7" s="502"/>
      <c r="Y7" s="503"/>
      <c r="Z7" s="610"/>
      <c r="AA7" s="611"/>
      <c r="AB7" s="611"/>
      <c r="AC7" s="611"/>
      <c r="AD7" s="742"/>
      <c r="AE7" s="500" t="s">
        <v>227</v>
      </c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32"/>
      <c r="AS7" s="32"/>
      <c r="AT7" s="32"/>
      <c r="AU7" s="32"/>
      <c r="AV7" s="32"/>
      <c r="AW7" s="32"/>
      <c r="AX7" s="32"/>
      <c r="AY7" s="32"/>
      <c r="AZ7" s="5"/>
      <c r="BA7" s="5"/>
      <c r="BB7" s="5"/>
      <c r="BC7" s="5"/>
      <c r="BD7" s="5"/>
      <c r="BE7" s="5"/>
    </row>
    <row r="8" spans="1:57" ht="15">
      <c r="A8" s="720"/>
      <c r="B8" s="721"/>
      <c r="C8" s="721"/>
      <c r="D8" s="721"/>
      <c r="E8" s="721"/>
      <c r="F8" s="721"/>
      <c r="G8" s="721"/>
      <c r="H8" s="721"/>
      <c r="I8" s="721"/>
      <c r="J8" s="722"/>
      <c r="K8" s="729"/>
      <c r="L8" s="730"/>
      <c r="M8" s="730"/>
      <c r="N8" s="731"/>
      <c r="O8" s="738"/>
      <c r="P8" s="739"/>
      <c r="Q8" s="739"/>
      <c r="R8" s="739"/>
      <c r="S8" s="739"/>
      <c r="T8" s="740"/>
      <c r="U8" s="501" t="s">
        <v>228</v>
      </c>
      <c r="V8" s="502"/>
      <c r="W8" s="502"/>
      <c r="X8" s="502"/>
      <c r="Y8" s="503"/>
      <c r="Z8" s="504" t="s">
        <v>229</v>
      </c>
      <c r="AA8" s="505"/>
      <c r="AB8" s="505"/>
      <c r="AC8" s="505"/>
      <c r="AD8" s="506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32"/>
      <c r="AS8" s="32"/>
      <c r="AT8" s="32"/>
      <c r="AU8" s="32"/>
      <c r="AV8" s="32"/>
      <c r="AW8" s="32"/>
      <c r="AX8" s="32"/>
      <c r="AY8" s="32"/>
      <c r="AZ8" s="5"/>
      <c r="BA8" s="5"/>
      <c r="BB8" s="5"/>
      <c r="BC8" s="5"/>
      <c r="BD8" s="5"/>
      <c r="BE8" s="5"/>
    </row>
    <row r="9" spans="1:57" ht="15">
      <c r="A9" s="743" t="s">
        <v>230</v>
      </c>
      <c r="B9" s="744"/>
      <c r="C9" s="744"/>
      <c r="D9" s="744"/>
      <c r="E9" s="744"/>
      <c r="F9" s="744"/>
      <c r="G9" s="744"/>
      <c r="H9" s="744"/>
      <c r="I9" s="744"/>
      <c r="J9" s="745"/>
      <c r="K9" s="752">
        <v>1200</v>
      </c>
      <c r="L9" s="752"/>
      <c r="M9" s="752"/>
      <c r="N9" s="752"/>
      <c r="O9" s="507" t="s">
        <v>231</v>
      </c>
      <c r="P9" s="507"/>
      <c r="Q9" s="507"/>
      <c r="R9" s="507"/>
      <c r="S9" s="507"/>
      <c r="T9" s="507"/>
      <c r="U9" s="508">
        <f>1/(30*K9)</f>
        <v>2.777777777777778E-05</v>
      </c>
      <c r="V9" s="508"/>
      <c r="W9" s="508"/>
      <c r="X9" s="508"/>
      <c r="Y9" s="508"/>
      <c r="Z9" s="509">
        <f>'ENCARREGADO (44h)'!E143</f>
        <v>0</v>
      </c>
      <c r="AA9" s="509"/>
      <c r="AB9" s="509"/>
      <c r="AC9" s="509"/>
      <c r="AD9" s="509"/>
      <c r="AE9" s="510">
        <f>TRUNC((U13*Z13),2)</f>
        <v>0</v>
      </c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32"/>
      <c r="AS9" s="32"/>
      <c r="AT9" s="32"/>
      <c r="AU9" s="32"/>
      <c r="AV9" s="32"/>
      <c r="AW9" s="32"/>
      <c r="AX9" s="32"/>
      <c r="AY9" s="32"/>
      <c r="AZ9" s="5"/>
      <c r="BA9" s="5"/>
      <c r="BB9" s="5"/>
      <c r="BC9" s="5"/>
      <c r="BD9" s="5"/>
      <c r="BE9" s="5"/>
    </row>
    <row r="10" spans="1:57" ht="15">
      <c r="A10" s="746"/>
      <c r="B10" s="747"/>
      <c r="C10" s="747"/>
      <c r="D10" s="747"/>
      <c r="E10" s="747"/>
      <c r="F10" s="747"/>
      <c r="G10" s="747"/>
      <c r="H10" s="747"/>
      <c r="I10" s="747"/>
      <c r="J10" s="748"/>
      <c r="K10" s="752"/>
      <c r="L10" s="752"/>
      <c r="M10" s="752"/>
      <c r="N10" s="752"/>
      <c r="O10" s="507" t="s">
        <v>232</v>
      </c>
      <c r="P10" s="507"/>
      <c r="Q10" s="507"/>
      <c r="R10" s="507"/>
      <c r="S10" s="507"/>
      <c r="T10" s="507"/>
      <c r="U10" s="507">
        <f>1/K9</f>
        <v>0.0008333333333333334</v>
      </c>
      <c r="V10" s="507"/>
      <c r="W10" s="507"/>
      <c r="X10" s="507"/>
      <c r="Y10" s="507"/>
      <c r="Z10" s="509">
        <f>'SERVENTE DE LIMPEZA (44h)'!E143</f>
        <v>0</v>
      </c>
      <c r="AA10" s="509"/>
      <c r="AB10" s="509"/>
      <c r="AC10" s="509"/>
      <c r="AD10" s="509"/>
      <c r="AE10" s="510">
        <f>TRUNC((U14*Z14),2)</f>
        <v>0</v>
      </c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32"/>
      <c r="AS10" s="32"/>
      <c r="AT10" s="32"/>
      <c r="AU10" s="32"/>
      <c r="AV10" s="32"/>
      <c r="AW10" s="32"/>
      <c r="AX10" s="32"/>
      <c r="AY10" s="32"/>
      <c r="AZ10" s="5"/>
      <c r="BA10" s="5"/>
      <c r="BB10" s="5"/>
      <c r="BC10" s="5"/>
      <c r="BD10" s="5"/>
      <c r="BE10" s="5"/>
    </row>
    <row r="11" spans="1:57" ht="15">
      <c r="A11" s="749"/>
      <c r="B11" s="750"/>
      <c r="C11" s="750"/>
      <c r="D11" s="750"/>
      <c r="E11" s="750"/>
      <c r="F11" s="750"/>
      <c r="G11" s="750"/>
      <c r="H11" s="750"/>
      <c r="I11" s="750"/>
      <c r="J11" s="751"/>
      <c r="K11" s="752"/>
      <c r="L11" s="752"/>
      <c r="M11" s="752"/>
      <c r="N11" s="752"/>
      <c r="O11" s="6" t="s">
        <v>39</v>
      </c>
      <c r="P11" s="7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0"/>
      <c r="AE11" s="511">
        <f>TRUNC(SUM(AE13:AQ14),2)</f>
        <v>0</v>
      </c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32"/>
      <c r="AS11" s="32"/>
      <c r="AT11" s="32"/>
      <c r="AU11" s="32"/>
      <c r="AV11" s="32"/>
      <c r="AW11" s="32"/>
      <c r="AX11" s="32"/>
      <c r="AY11" s="32"/>
      <c r="AZ11" s="5"/>
      <c r="BA11" s="5"/>
      <c r="BB11" s="5"/>
      <c r="BC11" s="5"/>
      <c r="BD11" s="5"/>
      <c r="BE11" s="5"/>
    </row>
    <row r="12" spans="1:5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2"/>
      <c r="AA12" s="22"/>
      <c r="AB12" s="22"/>
      <c r="AC12" s="22"/>
      <c r="AD12" s="22"/>
      <c r="AE12" s="22"/>
      <c r="AF12" s="22"/>
      <c r="AG12" s="22"/>
      <c r="AH12" s="22"/>
      <c r="AI12" s="26"/>
      <c r="AJ12" s="26"/>
      <c r="AK12" s="26"/>
      <c r="AL12" s="26"/>
      <c r="AM12" s="26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35"/>
      <c r="BA12" s="35"/>
      <c r="BB12" s="35"/>
      <c r="BC12" s="35"/>
      <c r="BD12" s="35"/>
      <c r="BE12" s="35"/>
    </row>
    <row r="13" spans="1:57" ht="15">
      <c r="A13" s="753" t="s">
        <v>233</v>
      </c>
      <c r="B13" s="753"/>
      <c r="C13" s="753"/>
      <c r="D13" s="753"/>
      <c r="E13" s="753"/>
      <c r="F13" s="753"/>
      <c r="G13" s="753"/>
      <c r="H13" s="753"/>
      <c r="I13" s="753"/>
      <c r="J13" s="753"/>
      <c r="K13" s="752">
        <v>1200</v>
      </c>
      <c r="L13" s="754"/>
      <c r="M13" s="754"/>
      <c r="N13" s="754"/>
      <c r="O13" s="507" t="s">
        <v>231</v>
      </c>
      <c r="P13" s="507"/>
      <c r="Q13" s="507"/>
      <c r="R13" s="507"/>
      <c r="S13" s="507"/>
      <c r="T13" s="507"/>
      <c r="U13" s="508">
        <f>1/(30*K13)</f>
        <v>2.777777777777778E-05</v>
      </c>
      <c r="V13" s="508"/>
      <c r="W13" s="508"/>
      <c r="X13" s="508"/>
      <c r="Y13" s="508"/>
      <c r="Z13" s="509">
        <f>'ENCARREGADO (44h)'!E143</f>
        <v>0</v>
      </c>
      <c r="AA13" s="509"/>
      <c r="AB13" s="509"/>
      <c r="AC13" s="509"/>
      <c r="AD13" s="509"/>
      <c r="AE13" s="510">
        <f aca="true" t="shared" si="0" ref="AE13:AE18">TRUNC((U13*Z13),2)</f>
        <v>0</v>
      </c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33"/>
      <c r="AS13" s="33"/>
      <c r="AT13" s="33"/>
      <c r="AU13" s="33"/>
      <c r="AV13" s="33"/>
      <c r="AW13" s="33"/>
      <c r="AX13" s="33"/>
      <c r="AY13" s="33"/>
      <c r="AZ13" s="5"/>
      <c r="BA13" s="5"/>
      <c r="BB13" s="5"/>
      <c r="BC13" s="5"/>
      <c r="BD13" s="5"/>
      <c r="BE13" s="5"/>
    </row>
    <row r="14" spans="1:57" ht="15">
      <c r="A14" s="753"/>
      <c r="B14" s="753"/>
      <c r="C14" s="753"/>
      <c r="D14" s="753"/>
      <c r="E14" s="753"/>
      <c r="F14" s="753"/>
      <c r="G14" s="753"/>
      <c r="H14" s="753"/>
      <c r="I14" s="753"/>
      <c r="J14" s="753"/>
      <c r="K14" s="754"/>
      <c r="L14" s="754"/>
      <c r="M14" s="754"/>
      <c r="N14" s="754"/>
      <c r="O14" s="507" t="s">
        <v>232</v>
      </c>
      <c r="P14" s="507"/>
      <c r="Q14" s="507"/>
      <c r="R14" s="507"/>
      <c r="S14" s="507"/>
      <c r="T14" s="507"/>
      <c r="U14" s="507">
        <f>1/K13</f>
        <v>0.0008333333333333334</v>
      </c>
      <c r="V14" s="507"/>
      <c r="W14" s="507"/>
      <c r="X14" s="507"/>
      <c r="Y14" s="507"/>
      <c r="Z14" s="509">
        <f>'SERVENTE DE LIMPEZA (44h)'!E143</f>
        <v>0</v>
      </c>
      <c r="AA14" s="509"/>
      <c r="AB14" s="509"/>
      <c r="AC14" s="509"/>
      <c r="AD14" s="509"/>
      <c r="AE14" s="510">
        <f t="shared" si="0"/>
        <v>0</v>
      </c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33"/>
      <c r="AS14" s="33"/>
      <c r="AT14" s="33"/>
      <c r="AU14" s="33"/>
      <c r="AV14" s="33"/>
      <c r="AW14" s="33"/>
      <c r="AX14" s="33"/>
      <c r="AY14" s="33"/>
      <c r="AZ14" s="5"/>
      <c r="BA14" s="5"/>
      <c r="BB14" s="5"/>
      <c r="BC14" s="5"/>
      <c r="BD14" s="5"/>
      <c r="BE14" s="5"/>
    </row>
    <row r="15" spans="1:57" ht="15">
      <c r="A15" s="753"/>
      <c r="B15" s="753"/>
      <c r="C15" s="753"/>
      <c r="D15" s="753"/>
      <c r="E15" s="753"/>
      <c r="F15" s="753"/>
      <c r="G15" s="753"/>
      <c r="H15" s="753"/>
      <c r="I15" s="753"/>
      <c r="J15" s="753"/>
      <c r="K15" s="754"/>
      <c r="L15" s="754"/>
      <c r="M15" s="754"/>
      <c r="N15" s="754"/>
      <c r="O15" s="6" t="s">
        <v>39</v>
      </c>
      <c r="P15" s="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0"/>
      <c r="AE15" s="512">
        <f>TRUNC(SUM(AE13:AQ14),2)</f>
        <v>0</v>
      </c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4"/>
      <c r="AR15" s="33"/>
      <c r="AS15" s="33"/>
      <c r="AT15" s="33"/>
      <c r="AU15" s="33"/>
      <c r="AV15" s="33"/>
      <c r="AW15" s="33"/>
      <c r="AX15" s="33"/>
      <c r="AY15" s="33"/>
      <c r="AZ15" s="5"/>
      <c r="BA15" s="5"/>
      <c r="BB15" s="5"/>
      <c r="BC15" s="5"/>
      <c r="BD15" s="5"/>
      <c r="BE15" s="5"/>
    </row>
    <row r="16" spans="1:5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10"/>
      <c r="L16" s="10"/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3"/>
      <c r="AF16" s="23"/>
      <c r="AG16" s="23"/>
      <c r="AH16" s="23"/>
      <c r="AI16" s="27"/>
      <c r="AJ16" s="27"/>
      <c r="AK16" s="27"/>
      <c r="AL16" s="27"/>
      <c r="AM16" s="27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35"/>
      <c r="BA16" s="35"/>
      <c r="BB16" s="35"/>
      <c r="BC16" s="35"/>
      <c r="BD16" s="35"/>
      <c r="BE16" s="35"/>
    </row>
    <row r="17" spans="1:57" ht="15">
      <c r="A17" s="753" t="s">
        <v>234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2">
        <v>800</v>
      </c>
      <c r="L17" s="754"/>
      <c r="M17" s="754"/>
      <c r="N17" s="754"/>
      <c r="O17" s="507" t="s">
        <v>231</v>
      </c>
      <c r="P17" s="507"/>
      <c r="Q17" s="507"/>
      <c r="R17" s="507"/>
      <c r="S17" s="507"/>
      <c r="T17" s="507"/>
      <c r="U17" s="508">
        <f>1/(30*K17)</f>
        <v>4.1666666666666665E-05</v>
      </c>
      <c r="V17" s="508"/>
      <c r="W17" s="508"/>
      <c r="X17" s="508"/>
      <c r="Y17" s="508"/>
      <c r="Z17" s="509">
        <f>'ENCARREGADO (44h)'!E143</f>
        <v>0</v>
      </c>
      <c r="AA17" s="509"/>
      <c r="AB17" s="509"/>
      <c r="AC17" s="509"/>
      <c r="AD17" s="509"/>
      <c r="AE17" s="510">
        <f t="shared" si="0"/>
        <v>0</v>
      </c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33"/>
      <c r="AS17" s="33"/>
      <c r="AT17" s="33"/>
      <c r="AU17" s="33"/>
      <c r="AV17" s="33"/>
      <c r="AW17" s="33"/>
      <c r="AX17" s="33"/>
      <c r="AY17" s="33"/>
      <c r="AZ17" s="5"/>
      <c r="BA17" s="29"/>
      <c r="BB17" s="5"/>
      <c r="BC17" s="5"/>
      <c r="BD17" s="5"/>
      <c r="BE17" s="5"/>
    </row>
    <row r="18" spans="1:57" ht="15">
      <c r="A18" s="753"/>
      <c r="B18" s="753"/>
      <c r="C18" s="753"/>
      <c r="D18" s="753"/>
      <c r="E18" s="753"/>
      <c r="F18" s="753"/>
      <c r="G18" s="753"/>
      <c r="H18" s="753"/>
      <c r="I18" s="753"/>
      <c r="J18" s="753"/>
      <c r="K18" s="754"/>
      <c r="L18" s="754"/>
      <c r="M18" s="754"/>
      <c r="N18" s="754"/>
      <c r="O18" s="507" t="s">
        <v>232</v>
      </c>
      <c r="P18" s="507"/>
      <c r="Q18" s="507"/>
      <c r="R18" s="507"/>
      <c r="S18" s="507"/>
      <c r="T18" s="507"/>
      <c r="U18" s="507">
        <f>1/K17</f>
        <v>0.00125</v>
      </c>
      <c r="V18" s="507"/>
      <c r="W18" s="507"/>
      <c r="X18" s="507"/>
      <c r="Y18" s="507"/>
      <c r="Z18" s="509">
        <f>'SERV. LIMPEZA INSALUBRE (44h)'!E143</f>
        <v>0</v>
      </c>
      <c r="AA18" s="509"/>
      <c r="AB18" s="509"/>
      <c r="AC18" s="509"/>
      <c r="AD18" s="509"/>
      <c r="AE18" s="510">
        <f t="shared" si="0"/>
        <v>0</v>
      </c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33"/>
      <c r="AS18" s="33"/>
      <c r="AT18" s="33"/>
      <c r="AU18" s="33"/>
      <c r="AV18" s="33"/>
      <c r="AW18" s="33"/>
      <c r="AX18" s="33"/>
      <c r="AY18" s="33"/>
      <c r="AZ18" s="5"/>
      <c r="BA18" s="5"/>
      <c r="BB18" s="5"/>
      <c r="BC18" s="5"/>
      <c r="BD18" s="5"/>
      <c r="BE18" s="5"/>
    </row>
    <row r="19" spans="1:57" ht="15">
      <c r="A19" s="753"/>
      <c r="B19" s="753"/>
      <c r="C19" s="753"/>
      <c r="D19" s="753"/>
      <c r="E19" s="753"/>
      <c r="F19" s="753"/>
      <c r="G19" s="753"/>
      <c r="H19" s="753"/>
      <c r="I19" s="753"/>
      <c r="J19" s="753"/>
      <c r="K19" s="754"/>
      <c r="L19" s="754"/>
      <c r="M19" s="754"/>
      <c r="N19" s="754"/>
      <c r="O19" s="6" t="s">
        <v>39</v>
      </c>
      <c r="P19" s="7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0"/>
      <c r="AE19" s="512">
        <f>TRUNC(SUM(AE17:AQ18),2)</f>
        <v>0</v>
      </c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4"/>
      <c r="AR19" s="33"/>
      <c r="AS19" s="33"/>
      <c r="AT19" s="33"/>
      <c r="AU19" s="33"/>
      <c r="AV19" s="33"/>
      <c r="AW19" s="33"/>
      <c r="AX19" s="33"/>
      <c r="AY19" s="33"/>
      <c r="AZ19" s="5"/>
      <c r="BA19" s="5"/>
      <c r="BB19" s="5"/>
      <c r="BC19" s="5"/>
      <c r="BD19" s="5"/>
      <c r="BE19" s="5"/>
    </row>
    <row r="20" spans="1:57" ht="15">
      <c r="A20" s="4"/>
      <c r="B20" s="4"/>
      <c r="C20" s="4"/>
      <c r="D20" s="4"/>
      <c r="E20" s="4"/>
      <c r="F20" s="4"/>
      <c r="G20" s="4"/>
      <c r="H20" s="4"/>
      <c r="I20" s="4"/>
      <c r="J20" s="12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4"/>
      <c r="AA20" s="24"/>
      <c r="AB20" s="24"/>
      <c r="AC20" s="24"/>
      <c r="AD20" s="24"/>
      <c r="AE20" s="24"/>
      <c r="AF20" s="24"/>
      <c r="AG20" s="24"/>
      <c r="AH20" s="24"/>
      <c r="AI20" s="28"/>
      <c r="AJ20" s="28"/>
      <c r="AK20" s="28"/>
      <c r="AL20" s="28"/>
      <c r="AM20" s="28"/>
      <c r="AN20" s="29"/>
      <c r="AO20" s="29"/>
      <c r="AP20" s="29"/>
      <c r="AQ20" s="29"/>
      <c r="AR20" s="34"/>
      <c r="AS20" s="34"/>
      <c r="AT20" s="34"/>
      <c r="AU20" s="34"/>
      <c r="AV20" s="34"/>
      <c r="AW20" s="34"/>
      <c r="AX20" s="34"/>
      <c r="AY20" s="34"/>
      <c r="AZ20" s="5"/>
      <c r="BA20" s="5"/>
      <c r="BB20" s="5"/>
      <c r="BC20" s="5"/>
      <c r="BD20" s="5"/>
      <c r="BE20" s="5"/>
    </row>
    <row r="21" spans="1:57" ht="15">
      <c r="A21" s="755" t="s">
        <v>235</v>
      </c>
      <c r="B21" s="755"/>
      <c r="C21" s="755"/>
      <c r="D21" s="755"/>
      <c r="E21" s="755"/>
      <c r="F21" s="755"/>
      <c r="G21" s="755"/>
      <c r="H21" s="755"/>
      <c r="I21" s="755"/>
      <c r="J21" s="755"/>
      <c r="K21" s="754">
        <v>800</v>
      </c>
      <c r="L21" s="754"/>
      <c r="M21" s="754"/>
      <c r="N21" s="754"/>
      <c r="O21" s="515" t="s">
        <v>231</v>
      </c>
      <c r="P21" s="516"/>
      <c r="Q21" s="516"/>
      <c r="R21" s="516"/>
      <c r="S21" s="516"/>
      <c r="T21" s="517"/>
      <c r="U21" s="518">
        <f>1/(30*K21)</f>
        <v>4.1666666666666665E-05</v>
      </c>
      <c r="V21" s="519"/>
      <c r="W21" s="519"/>
      <c r="X21" s="519"/>
      <c r="Y21" s="520"/>
      <c r="Z21" s="521">
        <f>'ENCARREGADO (44h)'!E143</f>
        <v>0</v>
      </c>
      <c r="AA21" s="522"/>
      <c r="AB21" s="522"/>
      <c r="AC21" s="522"/>
      <c r="AD21" s="523"/>
      <c r="AE21" s="510">
        <f aca="true" t="shared" si="1" ref="AE21:AE26">TRUNC((U21*Z21),2)</f>
        <v>0</v>
      </c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33"/>
      <c r="AS21" s="33"/>
      <c r="AT21" s="33"/>
      <c r="AU21" s="33"/>
      <c r="AV21" s="33"/>
      <c r="AW21" s="33"/>
      <c r="AX21" s="33"/>
      <c r="AY21" s="33"/>
      <c r="AZ21" s="5"/>
      <c r="BA21" s="5"/>
      <c r="BB21" s="5"/>
      <c r="BC21" s="5"/>
      <c r="BD21" s="5"/>
      <c r="BE21" s="5"/>
    </row>
    <row r="22" spans="1:57" ht="15">
      <c r="A22" s="755"/>
      <c r="B22" s="755"/>
      <c r="C22" s="755"/>
      <c r="D22" s="755"/>
      <c r="E22" s="755"/>
      <c r="F22" s="755"/>
      <c r="G22" s="755"/>
      <c r="H22" s="755"/>
      <c r="I22" s="755"/>
      <c r="J22" s="755"/>
      <c r="K22" s="754"/>
      <c r="L22" s="754"/>
      <c r="M22" s="754"/>
      <c r="N22" s="754"/>
      <c r="O22" s="515" t="s">
        <v>232</v>
      </c>
      <c r="P22" s="516"/>
      <c r="Q22" s="516"/>
      <c r="R22" s="516"/>
      <c r="S22" s="516"/>
      <c r="T22" s="517"/>
      <c r="U22" s="515">
        <f>1/K21</f>
        <v>0.00125</v>
      </c>
      <c r="V22" s="516"/>
      <c r="W22" s="516"/>
      <c r="X22" s="516"/>
      <c r="Y22" s="517"/>
      <c r="Z22" s="521">
        <f>'SERVENTE DE LIMPEZA (44h)'!E143</f>
        <v>0</v>
      </c>
      <c r="AA22" s="522"/>
      <c r="AB22" s="522"/>
      <c r="AC22" s="522"/>
      <c r="AD22" s="523"/>
      <c r="AE22" s="510">
        <f t="shared" si="1"/>
        <v>0</v>
      </c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33"/>
      <c r="AS22" s="33"/>
      <c r="AT22" s="33"/>
      <c r="AU22" s="33"/>
      <c r="AV22" s="33"/>
      <c r="AW22" s="33"/>
      <c r="AX22" s="33"/>
      <c r="AY22" s="33"/>
      <c r="AZ22" s="5"/>
      <c r="BA22" s="5"/>
      <c r="BB22" s="5"/>
      <c r="BC22" s="5"/>
      <c r="BD22" s="5"/>
      <c r="BE22" s="5"/>
    </row>
    <row r="23" spans="1:57" ht="15">
      <c r="A23" s="755"/>
      <c r="B23" s="755"/>
      <c r="C23" s="755"/>
      <c r="D23" s="755"/>
      <c r="E23" s="755"/>
      <c r="F23" s="755"/>
      <c r="G23" s="755"/>
      <c r="H23" s="755"/>
      <c r="I23" s="755"/>
      <c r="J23" s="755"/>
      <c r="K23" s="754"/>
      <c r="L23" s="754"/>
      <c r="M23" s="754"/>
      <c r="N23" s="754"/>
      <c r="O23" s="7" t="s">
        <v>39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0"/>
      <c r="AE23" s="512">
        <f>TRUNC(SUM(AE21:AQ22),2)</f>
        <v>0</v>
      </c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4"/>
      <c r="AR23" s="33"/>
      <c r="AS23" s="33"/>
      <c r="AT23" s="33"/>
      <c r="AU23" s="33"/>
      <c r="AV23" s="33"/>
      <c r="AW23" s="33"/>
      <c r="AX23" s="33"/>
      <c r="AY23" s="33"/>
      <c r="AZ23" s="5"/>
      <c r="BA23" s="5"/>
      <c r="BB23" s="5"/>
      <c r="BC23" s="5"/>
      <c r="BD23" s="5"/>
      <c r="BE23" s="5"/>
    </row>
    <row r="24" spans="1:57" ht="15">
      <c r="A24" s="4"/>
      <c r="B24" s="4"/>
      <c r="C24" s="4"/>
      <c r="D24" s="4"/>
      <c r="E24" s="4"/>
      <c r="F24" s="4"/>
      <c r="G24" s="4"/>
      <c r="H24" s="4"/>
      <c r="I24" s="12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4"/>
      <c r="Z24" s="24"/>
      <c r="AA24" s="24"/>
      <c r="AB24" s="24"/>
      <c r="AC24" s="24"/>
      <c r="AD24" s="24"/>
      <c r="AE24" s="24"/>
      <c r="AF24" s="24"/>
      <c r="AG24" s="24"/>
      <c r="AH24" s="28"/>
      <c r="AI24" s="28"/>
      <c r="AJ24" s="28"/>
      <c r="AK24" s="28"/>
      <c r="AL24" s="28"/>
      <c r="AM24" s="29"/>
      <c r="AN24" s="29"/>
      <c r="AO24" s="29"/>
      <c r="AP24" s="29"/>
      <c r="AQ24" s="4"/>
      <c r="AR24" s="4"/>
      <c r="AS24" s="4"/>
      <c r="AT24" s="4"/>
      <c r="AU24" s="4"/>
      <c r="AV24" s="4"/>
      <c r="AW24" s="4"/>
      <c r="AX24" s="4"/>
      <c r="AY24" s="12"/>
      <c r="AZ24" s="13"/>
      <c r="BA24" s="13"/>
      <c r="BB24" s="13"/>
      <c r="BC24" s="13"/>
      <c r="BD24" s="14"/>
      <c r="BE24" s="14"/>
    </row>
    <row r="25" spans="1:57" ht="15">
      <c r="A25" s="755" t="s">
        <v>236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4">
        <v>800</v>
      </c>
      <c r="L25" s="754"/>
      <c r="M25" s="754"/>
      <c r="N25" s="754"/>
      <c r="O25" s="515" t="s">
        <v>231</v>
      </c>
      <c r="P25" s="516"/>
      <c r="Q25" s="516"/>
      <c r="R25" s="516"/>
      <c r="S25" s="516"/>
      <c r="T25" s="517"/>
      <c r="U25" s="518">
        <f>1/(30*K25)</f>
        <v>4.1666666666666665E-05</v>
      </c>
      <c r="V25" s="519"/>
      <c r="W25" s="519"/>
      <c r="X25" s="519"/>
      <c r="Y25" s="520"/>
      <c r="Z25" s="521">
        <v>0</v>
      </c>
      <c r="AA25" s="522"/>
      <c r="AB25" s="522"/>
      <c r="AC25" s="522"/>
      <c r="AD25" s="523"/>
      <c r="AE25" s="510">
        <f t="shared" si="1"/>
        <v>0</v>
      </c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33"/>
      <c r="AS25" s="33"/>
      <c r="AT25" s="33"/>
      <c r="AU25" s="33"/>
      <c r="AV25" s="33"/>
      <c r="AW25" s="33"/>
      <c r="AX25" s="33"/>
      <c r="AY25" s="33"/>
      <c r="AZ25" s="5"/>
      <c r="BA25" s="5"/>
      <c r="BB25" s="5"/>
      <c r="BC25" s="5"/>
      <c r="BD25" s="5"/>
      <c r="BE25" s="5"/>
    </row>
    <row r="26" spans="1:57" ht="15">
      <c r="A26" s="755"/>
      <c r="B26" s="755"/>
      <c r="C26" s="755"/>
      <c r="D26" s="755"/>
      <c r="E26" s="755"/>
      <c r="F26" s="755"/>
      <c r="G26" s="755"/>
      <c r="H26" s="755"/>
      <c r="I26" s="755"/>
      <c r="J26" s="755"/>
      <c r="K26" s="754"/>
      <c r="L26" s="754"/>
      <c r="M26" s="754"/>
      <c r="N26" s="754"/>
      <c r="O26" s="515" t="s">
        <v>237</v>
      </c>
      <c r="P26" s="516"/>
      <c r="Q26" s="516"/>
      <c r="R26" s="516"/>
      <c r="S26" s="516"/>
      <c r="T26" s="517"/>
      <c r="U26" s="515">
        <f>1/K25</f>
        <v>0.00125</v>
      </c>
      <c r="V26" s="516"/>
      <c r="W26" s="516"/>
      <c r="X26" s="516"/>
      <c r="Y26" s="517"/>
      <c r="Z26" s="521">
        <v>0</v>
      </c>
      <c r="AA26" s="522"/>
      <c r="AB26" s="522"/>
      <c r="AC26" s="522"/>
      <c r="AD26" s="523"/>
      <c r="AE26" s="510">
        <f t="shared" si="1"/>
        <v>0</v>
      </c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33"/>
      <c r="AS26" s="33"/>
      <c r="AT26" s="33"/>
      <c r="AU26" s="33"/>
      <c r="AV26" s="33"/>
      <c r="AW26" s="33"/>
      <c r="AX26" s="33"/>
      <c r="AY26" s="33"/>
      <c r="AZ26" s="5"/>
      <c r="BA26" s="5"/>
      <c r="BB26" s="5"/>
      <c r="BC26" s="5"/>
      <c r="BD26" s="5"/>
      <c r="BE26" s="5"/>
    </row>
    <row r="27" spans="1:57" ht="15">
      <c r="A27" s="755"/>
      <c r="B27" s="755"/>
      <c r="C27" s="755"/>
      <c r="D27" s="755"/>
      <c r="E27" s="755"/>
      <c r="F27" s="755"/>
      <c r="G27" s="755"/>
      <c r="H27" s="755"/>
      <c r="I27" s="755"/>
      <c r="J27" s="755"/>
      <c r="K27" s="754"/>
      <c r="L27" s="754"/>
      <c r="M27" s="754"/>
      <c r="N27" s="754"/>
      <c r="O27" s="7" t="s">
        <v>39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0"/>
      <c r="AE27" s="512">
        <f>TRUNC(SUM(AE25:AQ26),2)</f>
        <v>0</v>
      </c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4"/>
      <c r="AR27" s="33"/>
      <c r="AS27" s="33"/>
      <c r="AT27" s="33"/>
      <c r="AU27" s="33"/>
      <c r="AV27" s="33"/>
      <c r="AW27" s="33"/>
      <c r="AX27" s="33"/>
      <c r="AY27" s="33"/>
      <c r="AZ27" s="5"/>
      <c r="BA27" s="5"/>
      <c r="BB27" s="5"/>
      <c r="BC27" s="5"/>
      <c r="BD27" s="5"/>
      <c r="BE27" s="5"/>
    </row>
    <row r="28" spans="1:57" ht="15">
      <c r="A28" s="4"/>
      <c r="B28" s="4"/>
      <c r="C28" s="4"/>
      <c r="D28" s="4"/>
      <c r="E28" s="4"/>
      <c r="F28" s="4"/>
      <c r="G28" s="4"/>
      <c r="H28" s="4"/>
      <c r="I28" s="4"/>
      <c r="J28" s="12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4"/>
      <c r="AA28" s="24"/>
      <c r="AB28" s="24"/>
      <c r="AC28" s="24"/>
      <c r="AD28" s="24"/>
      <c r="AE28" s="24"/>
      <c r="AF28" s="24"/>
      <c r="AG28" s="24"/>
      <c r="AH28" s="24"/>
      <c r="AI28" s="28"/>
      <c r="AJ28" s="28"/>
      <c r="AK28" s="28"/>
      <c r="AL28" s="28"/>
      <c r="AM28" s="28"/>
      <c r="AN28" s="29"/>
      <c r="AO28" s="29"/>
      <c r="AP28" s="29"/>
      <c r="AQ28" s="29"/>
      <c r="AR28" s="34"/>
      <c r="AS28" s="34"/>
      <c r="AT28" s="34"/>
      <c r="AU28" s="34"/>
      <c r="AV28" s="34"/>
      <c r="AW28" s="34"/>
      <c r="AX28" s="34"/>
      <c r="AY28" s="34"/>
      <c r="AZ28" s="5"/>
      <c r="BA28" s="5"/>
      <c r="BB28" s="5"/>
      <c r="BC28" s="5"/>
      <c r="BD28" s="5"/>
      <c r="BE28" s="5"/>
    </row>
    <row r="29" spans="1:57" ht="15">
      <c r="A29" s="755" t="s">
        <v>238</v>
      </c>
      <c r="B29" s="755"/>
      <c r="C29" s="755"/>
      <c r="D29" s="755"/>
      <c r="E29" s="755"/>
      <c r="F29" s="755"/>
      <c r="G29" s="755"/>
      <c r="H29" s="755"/>
      <c r="I29" s="755"/>
      <c r="J29" s="755"/>
      <c r="K29" s="754">
        <v>2500</v>
      </c>
      <c r="L29" s="754"/>
      <c r="M29" s="754"/>
      <c r="N29" s="754"/>
      <c r="O29" s="515" t="s">
        <v>231</v>
      </c>
      <c r="P29" s="516"/>
      <c r="Q29" s="516"/>
      <c r="R29" s="516"/>
      <c r="S29" s="516"/>
      <c r="T29" s="517"/>
      <c r="U29" s="518">
        <f>1/(30*K29)</f>
        <v>1.3333333333333333E-05</v>
      </c>
      <c r="V29" s="519"/>
      <c r="W29" s="519"/>
      <c r="X29" s="519"/>
      <c r="Y29" s="520"/>
      <c r="Z29" s="521">
        <f>'ENCARREGADO (44h)'!E143</f>
        <v>0</v>
      </c>
      <c r="AA29" s="522"/>
      <c r="AB29" s="522"/>
      <c r="AC29" s="522"/>
      <c r="AD29" s="523"/>
      <c r="AE29" s="510">
        <f aca="true" t="shared" si="2" ref="AE29:AE34">TRUNC((U29*Z29),3)</f>
        <v>0</v>
      </c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33"/>
      <c r="AS29" s="33"/>
      <c r="AT29" s="33"/>
      <c r="AU29" s="33"/>
      <c r="AV29" s="33"/>
      <c r="AW29" s="33"/>
      <c r="AX29" s="33"/>
      <c r="AY29" s="33"/>
      <c r="AZ29" s="5"/>
      <c r="BA29" s="5"/>
      <c r="BB29" s="5"/>
      <c r="BC29" s="5"/>
      <c r="BD29" s="5"/>
      <c r="BE29" s="5"/>
    </row>
    <row r="30" spans="1:57" ht="15">
      <c r="A30" s="755"/>
      <c r="B30" s="755"/>
      <c r="C30" s="755"/>
      <c r="D30" s="755"/>
      <c r="E30" s="755"/>
      <c r="F30" s="755"/>
      <c r="G30" s="755"/>
      <c r="H30" s="755"/>
      <c r="I30" s="755"/>
      <c r="J30" s="755"/>
      <c r="K30" s="754"/>
      <c r="L30" s="754"/>
      <c r="M30" s="754"/>
      <c r="N30" s="754"/>
      <c r="O30" s="515" t="s">
        <v>232</v>
      </c>
      <c r="P30" s="516"/>
      <c r="Q30" s="516"/>
      <c r="R30" s="516"/>
      <c r="S30" s="516"/>
      <c r="T30" s="517"/>
      <c r="U30" s="515">
        <f>1/K29</f>
        <v>0.0004</v>
      </c>
      <c r="V30" s="516"/>
      <c r="W30" s="516"/>
      <c r="X30" s="516"/>
      <c r="Y30" s="517"/>
      <c r="Z30" s="521">
        <f>'SERVENTE DE LIMPEZA (44h)'!E143</f>
        <v>0</v>
      </c>
      <c r="AA30" s="522"/>
      <c r="AB30" s="522"/>
      <c r="AC30" s="522"/>
      <c r="AD30" s="523"/>
      <c r="AE30" s="510">
        <f t="shared" si="2"/>
        <v>0</v>
      </c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33"/>
      <c r="AS30" s="33"/>
      <c r="AT30" s="33"/>
      <c r="AU30" s="33"/>
      <c r="AV30" s="33"/>
      <c r="AW30" s="33"/>
      <c r="AX30" s="33"/>
      <c r="AY30" s="33"/>
      <c r="AZ30" s="5"/>
      <c r="BA30" s="5"/>
      <c r="BB30" s="5"/>
      <c r="BC30" s="5"/>
      <c r="BD30" s="5"/>
      <c r="BE30" s="5"/>
    </row>
    <row r="31" spans="1:57" ht="15">
      <c r="A31" s="755"/>
      <c r="B31" s="755"/>
      <c r="C31" s="755"/>
      <c r="D31" s="755"/>
      <c r="E31" s="755"/>
      <c r="F31" s="755"/>
      <c r="G31" s="755"/>
      <c r="H31" s="755"/>
      <c r="I31" s="755"/>
      <c r="J31" s="755"/>
      <c r="K31" s="754"/>
      <c r="L31" s="754"/>
      <c r="M31" s="754"/>
      <c r="N31" s="754"/>
      <c r="O31" s="7" t="s">
        <v>39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20"/>
      <c r="AE31" s="512">
        <f>TRUNC(SUM(AE29:AQ30),2)</f>
        <v>0</v>
      </c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4"/>
      <c r="AR31" s="33"/>
      <c r="AS31" s="33"/>
      <c r="AT31" s="33"/>
      <c r="AU31" s="33"/>
      <c r="AV31" s="33"/>
      <c r="AW31" s="33"/>
      <c r="AX31" s="33"/>
      <c r="AY31" s="33"/>
      <c r="AZ31" s="5"/>
      <c r="BA31" s="5"/>
      <c r="BB31" s="5"/>
      <c r="BC31" s="5"/>
      <c r="BD31" s="5"/>
      <c r="BE31" s="5"/>
    </row>
    <row r="32" spans="1:57" ht="15">
      <c r="A32" s="4"/>
      <c r="B32" s="4"/>
      <c r="C32" s="4"/>
      <c r="D32" s="4"/>
      <c r="E32" s="4"/>
      <c r="F32" s="4"/>
      <c r="G32" s="4"/>
      <c r="H32" s="4"/>
      <c r="I32" s="4"/>
      <c r="J32" s="12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4"/>
      <c r="AA32" s="24"/>
      <c r="AB32" s="24"/>
      <c r="AC32" s="24"/>
      <c r="AD32" s="24"/>
      <c r="AE32" s="24"/>
      <c r="AF32" s="24"/>
      <c r="AG32" s="24"/>
      <c r="AH32" s="24"/>
      <c r="AI32" s="28"/>
      <c r="AJ32" s="28"/>
      <c r="AK32" s="28"/>
      <c r="AL32" s="28"/>
      <c r="AM32" s="28"/>
      <c r="AN32" s="29"/>
      <c r="AO32" s="29"/>
      <c r="AP32" s="29"/>
      <c r="AQ32" s="29"/>
      <c r="AR32" s="34"/>
      <c r="AS32" s="34"/>
      <c r="AT32" s="34"/>
      <c r="AU32" s="34"/>
      <c r="AV32" s="34"/>
      <c r="AW32" s="34"/>
      <c r="AX32" s="34"/>
      <c r="AY32" s="34"/>
      <c r="AZ32" s="5"/>
      <c r="BA32" s="5"/>
      <c r="BB32" s="5"/>
      <c r="BC32" s="5"/>
      <c r="BD32" s="5"/>
      <c r="BE32" s="5"/>
    </row>
    <row r="33" spans="1:57" ht="15">
      <c r="A33" s="755" t="s">
        <v>239</v>
      </c>
      <c r="B33" s="755"/>
      <c r="C33" s="755"/>
      <c r="D33" s="755"/>
      <c r="E33" s="755"/>
      <c r="F33" s="755"/>
      <c r="G33" s="755"/>
      <c r="H33" s="755"/>
      <c r="I33" s="755"/>
      <c r="J33" s="755"/>
      <c r="K33" s="754">
        <v>1800</v>
      </c>
      <c r="L33" s="754"/>
      <c r="M33" s="754"/>
      <c r="N33" s="754"/>
      <c r="O33" s="515" t="s">
        <v>231</v>
      </c>
      <c r="P33" s="516"/>
      <c r="Q33" s="516"/>
      <c r="R33" s="516"/>
      <c r="S33" s="516"/>
      <c r="T33" s="517"/>
      <c r="U33" s="518">
        <f>1/(30*K33)</f>
        <v>1.8518518518518518E-05</v>
      </c>
      <c r="V33" s="519"/>
      <c r="W33" s="519"/>
      <c r="X33" s="519"/>
      <c r="Y33" s="520"/>
      <c r="Z33" s="521">
        <f>'ENCARREGADO (44h)'!E143</f>
        <v>0</v>
      </c>
      <c r="AA33" s="522"/>
      <c r="AB33" s="522"/>
      <c r="AC33" s="522"/>
      <c r="AD33" s="523"/>
      <c r="AE33" s="510">
        <f t="shared" si="2"/>
        <v>0</v>
      </c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33"/>
      <c r="AS33" s="33"/>
      <c r="AT33" s="33"/>
      <c r="AU33" s="33"/>
      <c r="AV33" s="33"/>
      <c r="AW33" s="33"/>
      <c r="AX33" s="33"/>
      <c r="AY33" s="33"/>
      <c r="AZ33" s="5"/>
      <c r="BA33" s="5"/>
      <c r="BB33" s="5"/>
      <c r="BC33" s="5"/>
      <c r="BD33" s="5"/>
      <c r="BE33" s="5"/>
    </row>
    <row r="34" spans="1:57" ht="15">
      <c r="A34" s="755"/>
      <c r="B34" s="755"/>
      <c r="C34" s="755"/>
      <c r="D34" s="755"/>
      <c r="E34" s="755"/>
      <c r="F34" s="755"/>
      <c r="G34" s="755"/>
      <c r="H34" s="755"/>
      <c r="I34" s="755"/>
      <c r="J34" s="755"/>
      <c r="K34" s="754"/>
      <c r="L34" s="754"/>
      <c r="M34" s="754"/>
      <c r="N34" s="754"/>
      <c r="O34" s="515" t="s">
        <v>232</v>
      </c>
      <c r="P34" s="516"/>
      <c r="Q34" s="516"/>
      <c r="R34" s="516"/>
      <c r="S34" s="516"/>
      <c r="T34" s="517"/>
      <c r="U34" s="515">
        <f>1/K33</f>
        <v>0.0005555555555555556</v>
      </c>
      <c r="V34" s="516"/>
      <c r="W34" s="516"/>
      <c r="X34" s="516"/>
      <c r="Y34" s="517"/>
      <c r="Z34" s="521">
        <f>'SERVENTE DE LIMPEZA (44h)'!E143</f>
        <v>0</v>
      </c>
      <c r="AA34" s="522"/>
      <c r="AB34" s="522"/>
      <c r="AC34" s="522"/>
      <c r="AD34" s="523"/>
      <c r="AE34" s="510">
        <f t="shared" si="2"/>
        <v>0</v>
      </c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33"/>
      <c r="AS34" s="33"/>
      <c r="AT34" s="33"/>
      <c r="AU34" s="33"/>
      <c r="AV34" s="33"/>
      <c r="AW34" s="33"/>
      <c r="AX34" s="33"/>
      <c r="AY34" s="33"/>
      <c r="AZ34" s="5"/>
      <c r="BA34" s="5"/>
      <c r="BB34" s="5"/>
      <c r="BC34" s="5"/>
      <c r="BD34" s="5"/>
      <c r="BE34" s="5"/>
    </row>
    <row r="35" spans="1:57" ht="15">
      <c r="A35" s="755"/>
      <c r="B35" s="755"/>
      <c r="C35" s="755"/>
      <c r="D35" s="755"/>
      <c r="E35" s="755"/>
      <c r="F35" s="755"/>
      <c r="G35" s="755"/>
      <c r="H35" s="755"/>
      <c r="I35" s="755"/>
      <c r="J35" s="755"/>
      <c r="K35" s="754"/>
      <c r="L35" s="754"/>
      <c r="M35" s="754"/>
      <c r="N35" s="754"/>
      <c r="O35" s="7" t="s">
        <v>39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0"/>
      <c r="AE35" s="512">
        <f>TRUNC(SUM(AE33:AQ34),2)</f>
        <v>0</v>
      </c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4"/>
      <c r="AR35" s="33"/>
      <c r="AS35" s="33"/>
      <c r="AT35" s="33"/>
      <c r="AU35" s="33"/>
      <c r="AV35" s="33"/>
      <c r="AW35" s="33"/>
      <c r="AX35" s="33"/>
      <c r="AY35" s="33"/>
      <c r="AZ35" s="5"/>
      <c r="BA35" s="5"/>
      <c r="BB35" s="5"/>
      <c r="BC35" s="5"/>
      <c r="BD35" s="5"/>
      <c r="BE35" s="5"/>
    </row>
    <row r="36" spans="1:57" ht="15">
      <c r="A36" s="4"/>
      <c r="B36" s="4"/>
      <c r="C36" s="4"/>
      <c r="D36" s="4"/>
      <c r="E36" s="4"/>
      <c r="F36" s="4"/>
      <c r="G36" s="4"/>
      <c r="H36" s="4"/>
      <c r="I36" s="4"/>
      <c r="J36" s="12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4"/>
      <c r="AA36" s="24"/>
      <c r="AB36" s="24"/>
      <c r="AC36" s="24"/>
      <c r="AD36" s="24"/>
      <c r="AE36" s="24"/>
      <c r="AF36" s="24"/>
      <c r="AG36" s="24"/>
      <c r="AH36" s="24"/>
      <c r="AI36" s="28"/>
      <c r="AJ36" s="28"/>
      <c r="AK36" s="28"/>
      <c r="AL36" s="28"/>
      <c r="AM36" s="28"/>
      <c r="AN36" s="29"/>
      <c r="AO36" s="29"/>
      <c r="AP36" s="29"/>
      <c r="AQ36" s="29"/>
      <c r="AR36" s="34"/>
      <c r="AS36" s="34"/>
      <c r="AT36" s="34"/>
      <c r="AU36" s="34"/>
      <c r="AV36" s="34"/>
      <c r="AW36" s="34"/>
      <c r="AX36" s="34"/>
      <c r="AY36" s="34"/>
      <c r="AZ36" s="5"/>
      <c r="BA36" s="5"/>
      <c r="BB36" s="5"/>
      <c r="BC36" s="5"/>
      <c r="BD36" s="5"/>
      <c r="BE36" s="5"/>
    </row>
    <row r="37" spans="1:57" ht="15">
      <c r="A37" s="755" t="s">
        <v>240</v>
      </c>
      <c r="B37" s="755"/>
      <c r="C37" s="755"/>
      <c r="D37" s="755"/>
      <c r="E37" s="755"/>
      <c r="F37" s="755"/>
      <c r="G37" s="755"/>
      <c r="H37" s="755"/>
      <c r="I37" s="755"/>
      <c r="J37" s="755"/>
      <c r="K37" s="754">
        <v>1500</v>
      </c>
      <c r="L37" s="754"/>
      <c r="M37" s="754"/>
      <c r="N37" s="754"/>
      <c r="O37" s="515" t="s">
        <v>231</v>
      </c>
      <c r="P37" s="516"/>
      <c r="Q37" s="516"/>
      <c r="R37" s="516"/>
      <c r="S37" s="516"/>
      <c r="T37" s="517"/>
      <c r="U37" s="518">
        <f>1/(30*K37)</f>
        <v>2.2222222222222223E-05</v>
      </c>
      <c r="V37" s="519"/>
      <c r="W37" s="519"/>
      <c r="X37" s="519"/>
      <c r="Y37" s="520"/>
      <c r="Z37" s="521">
        <f>'ENCARREGADO (44h)'!E143</f>
        <v>0</v>
      </c>
      <c r="AA37" s="522"/>
      <c r="AB37" s="522"/>
      <c r="AC37" s="522"/>
      <c r="AD37" s="523"/>
      <c r="AE37" s="510">
        <f>TRUNC((U37*Z37),3)</f>
        <v>0</v>
      </c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33"/>
      <c r="AS37" s="33"/>
      <c r="AT37" s="33"/>
      <c r="AU37" s="33"/>
      <c r="AV37" s="33"/>
      <c r="AW37" s="33"/>
      <c r="AX37" s="33"/>
      <c r="AY37" s="33"/>
      <c r="AZ37" s="5"/>
      <c r="BA37" s="5"/>
      <c r="BB37" s="5"/>
      <c r="BC37" s="5"/>
      <c r="BD37" s="5"/>
      <c r="BE37" s="5"/>
    </row>
    <row r="38" spans="1:57" ht="15">
      <c r="A38" s="755"/>
      <c r="B38" s="755"/>
      <c r="C38" s="755"/>
      <c r="D38" s="755"/>
      <c r="E38" s="755"/>
      <c r="F38" s="755"/>
      <c r="G38" s="755"/>
      <c r="H38" s="755"/>
      <c r="I38" s="755"/>
      <c r="J38" s="755"/>
      <c r="K38" s="754"/>
      <c r="L38" s="754"/>
      <c r="M38" s="754"/>
      <c r="N38" s="754"/>
      <c r="O38" s="515" t="s">
        <v>232</v>
      </c>
      <c r="P38" s="516"/>
      <c r="Q38" s="516"/>
      <c r="R38" s="516"/>
      <c r="S38" s="516"/>
      <c r="T38" s="517"/>
      <c r="U38" s="515">
        <f>1/K37</f>
        <v>0.0006666666666666666</v>
      </c>
      <c r="V38" s="516"/>
      <c r="W38" s="516"/>
      <c r="X38" s="516"/>
      <c r="Y38" s="517"/>
      <c r="Z38" s="521">
        <f>'SERVENTE DE LIMPEZA (44h)'!E143</f>
        <v>0</v>
      </c>
      <c r="AA38" s="522"/>
      <c r="AB38" s="522"/>
      <c r="AC38" s="522"/>
      <c r="AD38" s="523"/>
      <c r="AE38" s="510">
        <f>TRUNC((U38*Z38),3)</f>
        <v>0</v>
      </c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33"/>
      <c r="AS38" s="33"/>
      <c r="AT38" s="33"/>
      <c r="AU38" s="33"/>
      <c r="AV38" s="33"/>
      <c r="AW38" s="33"/>
      <c r="AX38" s="33"/>
      <c r="AY38" s="33"/>
      <c r="AZ38" s="5"/>
      <c r="BA38" s="5"/>
      <c r="BB38" s="5"/>
      <c r="BC38" s="5"/>
      <c r="BD38" s="5"/>
      <c r="BE38" s="5"/>
    </row>
    <row r="39" spans="1:57" ht="15.75" customHeight="1">
      <c r="A39" s="755"/>
      <c r="B39" s="755"/>
      <c r="C39" s="755"/>
      <c r="D39" s="755"/>
      <c r="E39" s="755"/>
      <c r="F39" s="755"/>
      <c r="G39" s="755"/>
      <c r="H39" s="755"/>
      <c r="I39" s="755"/>
      <c r="J39" s="755"/>
      <c r="K39" s="754"/>
      <c r="L39" s="754"/>
      <c r="M39" s="754"/>
      <c r="N39" s="754"/>
      <c r="O39" s="7" t="s">
        <v>39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20"/>
      <c r="AE39" s="512">
        <f>TRUNC(SUM(AE37:AQ38),2)</f>
        <v>0</v>
      </c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4"/>
      <c r="AR39" s="33"/>
      <c r="AS39" s="33"/>
      <c r="AT39" s="33"/>
      <c r="AU39" s="33"/>
      <c r="AV39" s="33"/>
      <c r="AW39" s="33"/>
      <c r="AX39" s="33"/>
      <c r="AY39" s="33"/>
      <c r="AZ39" s="5"/>
      <c r="BA39" s="5"/>
      <c r="BB39" s="5"/>
      <c r="BC39" s="5"/>
      <c r="BD39" s="5"/>
      <c r="BE39" s="5"/>
    </row>
    <row r="40" spans="1:57" ht="15">
      <c r="A40" s="4"/>
      <c r="B40" s="4"/>
      <c r="C40" s="4"/>
      <c r="D40" s="4"/>
      <c r="E40" s="4"/>
      <c r="F40" s="4"/>
      <c r="G40" s="4"/>
      <c r="H40" s="4"/>
      <c r="I40" s="4"/>
      <c r="J40" s="12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4"/>
      <c r="AA40" s="24"/>
      <c r="AB40" s="24"/>
      <c r="AC40" s="24"/>
      <c r="AD40" s="24"/>
      <c r="AE40" s="24"/>
      <c r="AF40" s="24"/>
      <c r="AG40" s="24"/>
      <c r="AH40" s="24"/>
      <c r="AI40" s="28"/>
      <c r="AJ40" s="28"/>
      <c r="AK40" s="28"/>
      <c r="AL40" s="28"/>
      <c r="AM40" s="28"/>
      <c r="AN40" s="29"/>
      <c r="AO40" s="29"/>
      <c r="AP40" s="29"/>
      <c r="AQ40" s="29"/>
      <c r="AR40" s="34"/>
      <c r="AS40" s="34"/>
      <c r="AT40" s="34"/>
      <c r="AU40" s="34"/>
      <c r="AV40" s="34"/>
      <c r="AW40" s="34"/>
      <c r="AX40" s="34"/>
      <c r="AY40" s="34"/>
      <c r="AZ40" s="5"/>
      <c r="BA40" s="5"/>
      <c r="BB40" s="5"/>
      <c r="BC40" s="5"/>
      <c r="BD40" s="5"/>
      <c r="BE40" s="5"/>
    </row>
    <row r="41" spans="1:57" ht="15">
      <c r="A41" s="756" t="s">
        <v>241</v>
      </c>
      <c r="B41" s="757"/>
      <c r="C41" s="757"/>
      <c r="D41" s="757"/>
      <c r="E41" s="757"/>
      <c r="F41" s="757"/>
      <c r="G41" s="757"/>
      <c r="H41" s="757"/>
      <c r="I41" s="757"/>
      <c r="J41" s="758"/>
      <c r="K41" s="723" t="s">
        <v>222</v>
      </c>
      <c r="L41" s="724"/>
      <c r="M41" s="724"/>
      <c r="N41" s="725"/>
      <c r="O41" s="732" t="s">
        <v>223</v>
      </c>
      <c r="P41" s="733"/>
      <c r="Q41" s="733"/>
      <c r="R41" s="733"/>
      <c r="S41" s="733"/>
      <c r="T41" s="734"/>
      <c r="U41" s="497" t="s">
        <v>222</v>
      </c>
      <c r="V41" s="498"/>
      <c r="W41" s="498"/>
      <c r="X41" s="498"/>
      <c r="Y41" s="499"/>
      <c r="Z41" s="608" t="s">
        <v>224</v>
      </c>
      <c r="AA41" s="609"/>
      <c r="AB41" s="609"/>
      <c r="AC41" s="609"/>
      <c r="AD41" s="741"/>
      <c r="AE41" s="524" t="s">
        <v>225</v>
      </c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32"/>
      <c r="AS41" s="32"/>
      <c r="AT41" s="32"/>
      <c r="AU41" s="32"/>
      <c r="AV41" s="32"/>
      <c r="AW41" s="32"/>
      <c r="AX41" s="32"/>
      <c r="AY41" s="32"/>
      <c r="AZ41" s="5"/>
      <c r="BA41" s="5"/>
      <c r="BB41" s="5"/>
      <c r="BC41" s="5"/>
      <c r="BD41" s="5"/>
      <c r="BE41" s="5"/>
    </row>
    <row r="42" spans="1:57" ht="15">
      <c r="A42" s="759"/>
      <c r="B42" s="760"/>
      <c r="C42" s="760"/>
      <c r="D42" s="760"/>
      <c r="E42" s="760"/>
      <c r="F42" s="760"/>
      <c r="G42" s="760"/>
      <c r="H42" s="760"/>
      <c r="I42" s="760"/>
      <c r="J42" s="761"/>
      <c r="K42" s="726"/>
      <c r="L42" s="727"/>
      <c r="M42" s="727"/>
      <c r="N42" s="728"/>
      <c r="O42" s="735"/>
      <c r="P42" s="736"/>
      <c r="Q42" s="736"/>
      <c r="R42" s="736"/>
      <c r="S42" s="736"/>
      <c r="T42" s="737"/>
      <c r="U42" s="501" t="s">
        <v>226</v>
      </c>
      <c r="V42" s="502"/>
      <c r="W42" s="502"/>
      <c r="X42" s="502"/>
      <c r="Y42" s="503"/>
      <c r="Z42" s="610"/>
      <c r="AA42" s="611"/>
      <c r="AB42" s="611"/>
      <c r="AC42" s="611"/>
      <c r="AD42" s="742"/>
      <c r="AE42" s="500" t="s">
        <v>227</v>
      </c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32"/>
      <c r="AS42" s="32"/>
      <c r="AT42" s="32"/>
      <c r="AU42" s="32"/>
      <c r="AV42" s="32"/>
      <c r="AW42" s="32"/>
      <c r="AX42" s="32"/>
      <c r="AY42" s="32"/>
      <c r="AZ42" s="5"/>
      <c r="BA42" s="5"/>
      <c r="BB42" s="5"/>
      <c r="BC42" s="5"/>
      <c r="BD42" s="5"/>
      <c r="BE42" s="5"/>
    </row>
    <row r="43" spans="1:57" ht="15">
      <c r="A43" s="762"/>
      <c r="B43" s="763"/>
      <c r="C43" s="763"/>
      <c r="D43" s="763"/>
      <c r="E43" s="763"/>
      <c r="F43" s="763"/>
      <c r="G43" s="763"/>
      <c r="H43" s="763"/>
      <c r="I43" s="763"/>
      <c r="J43" s="764"/>
      <c r="K43" s="729"/>
      <c r="L43" s="730"/>
      <c r="M43" s="730"/>
      <c r="N43" s="731"/>
      <c r="O43" s="738"/>
      <c r="P43" s="739"/>
      <c r="Q43" s="739"/>
      <c r="R43" s="739"/>
      <c r="S43" s="739"/>
      <c r="T43" s="740"/>
      <c r="U43" s="501" t="s">
        <v>228</v>
      </c>
      <c r="V43" s="502"/>
      <c r="W43" s="502"/>
      <c r="X43" s="502"/>
      <c r="Y43" s="503"/>
      <c r="Z43" s="526" t="s">
        <v>229</v>
      </c>
      <c r="AA43" s="527"/>
      <c r="AB43" s="527"/>
      <c r="AC43" s="527"/>
      <c r="AD43" s="528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32"/>
      <c r="AS43" s="32"/>
      <c r="AT43" s="32"/>
      <c r="AU43" s="32"/>
      <c r="AV43" s="32"/>
      <c r="AW43" s="32"/>
      <c r="AX43" s="36"/>
      <c r="AY43" s="36"/>
      <c r="AZ43" s="5"/>
      <c r="BA43" s="5"/>
      <c r="BB43" s="5"/>
      <c r="BC43" s="5"/>
      <c r="BD43" s="5"/>
      <c r="BE43" s="5"/>
    </row>
    <row r="44" spans="1:57" ht="15">
      <c r="A44" s="765" t="s">
        <v>242</v>
      </c>
      <c r="B44" s="766"/>
      <c r="C44" s="766"/>
      <c r="D44" s="766"/>
      <c r="E44" s="766"/>
      <c r="F44" s="766"/>
      <c r="G44" s="766"/>
      <c r="H44" s="766"/>
      <c r="I44" s="766"/>
      <c r="J44" s="767"/>
      <c r="K44" s="572">
        <v>2400</v>
      </c>
      <c r="L44" s="573"/>
      <c r="M44" s="573"/>
      <c r="N44" s="574"/>
      <c r="O44" s="515" t="s">
        <v>231</v>
      </c>
      <c r="P44" s="516"/>
      <c r="Q44" s="516"/>
      <c r="R44" s="516"/>
      <c r="S44" s="516"/>
      <c r="T44" s="517"/>
      <c r="U44" s="518">
        <f>1/(30*K44)</f>
        <v>1.388888888888889E-05</v>
      </c>
      <c r="V44" s="519"/>
      <c r="W44" s="519"/>
      <c r="X44" s="519"/>
      <c r="Y44" s="520"/>
      <c r="Z44" s="521">
        <f>'ENCARREGADO (44h)'!E143</f>
        <v>0</v>
      </c>
      <c r="AA44" s="522"/>
      <c r="AB44" s="522"/>
      <c r="AC44" s="522"/>
      <c r="AD44" s="523"/>
      <c r="AE44" s="510">
        <f>TRUNC((U44*Z44),3)</f>
        <v>0</v>
      </c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33"/>
      <c r="AS44" s="33"/>
      <c r="AT44" s="33"/>
      <c r="AU44" s="33"/>
      <c r="AV44" s="33"/>
      <c r="AW44" s="33"/>
      <c r="AX44" s="33"/>
      <c r="AY44" s="33"/>
      <c r="AZ44" s="5"/>
      <c r="BA44" s="5"/>
      <c r="BB44" s="5"/>
      <c r="BC44" s="5"/>
      <c r="BD44" s="5"/>
      <c r="BE44" s="5"/>
    </row>
    <row r="45" spans="1:57" ht="15">
      <c r="A45" s="768"/>
      <c r="B45" s="769"/>
      <c r="C45" s="769"/>
      <c r="D45" s="769"/>
      <c r="E45" s="769"/>
      <c r="F45" s="769"/>
      <c r="G45" s="769"/>
      <c r="H45" s="769"/>
      <c r="I45" s="769"/>
      <c r="J45" s="770"/>
      <c r="K45" s="575"/>
      <c r="L45" s="576"/>
      <c r="M45" s="576"/>
      <c r="N45" s="577"/>
      <c r="O45" s="515" t="s">
        <v>232</v>
      </c>
      <c r="P45" s="516"/>
      <c r="Q45" s="516"/>
      <c r="R45" s="516"/>
      <c r="S45" s="516"/>
      <c r="T45" s="517"/>
      <c r="U45" s="515">
        <f>1/K44</f>
        <v>0.0004166666666666667</v>
      </c>
      <c r="V45" s="516"/>
      <c r="W45" s="516"/>
      <c r="X45" s="516"/>
      <c r="Y45" s="517"/>
      <c r="Z45" s="521">
        <f>'SERVENTE DE LIMPEZA (44h)'!E143</f>
        <v>0</v>
      </c>
      <c r="AA45" s="522"/>
      <c r="AB45" s="522"/>
      <c r="AC45" s="522"/>
      <c r="AD45" s="523"/>
      <c r="AE45" s="510">
        <f>TRUNC((U45*Z45),3)</f>
        <v>0</v>
      </c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33"/>
      <c r="AS45" s="33"/>
      <c r="AT45" s="33"/>
      <c r="AU45" s="33"/>
      <c r="AV45" s="33"/>
      <c r="AW45" s="33"/>
      <c r="AX45" s="33"/>
      <c r="AY45" s="33"/>
      <c r="AZ45" s="5"/>
      <c r="BA45" s="5"/>
      <c r="BB45" s="5"/>
      <c r="BC45" s="5"/>
      <c r="BD45" s="5"/>
      <c r="BE45" s="5"/>
    </row>
    <row r="46" spans="1:57" ht="15" customHeight="1">
      <c r="A46" s="771"/>
      <c r="B46" s="772"/>
      <c r="C46" s="772"/>
      <c r="D46" s="772"/>
      <c r="E46" s="772"/>
      <c r="F46" s="772"/>
      <c r="G46" s="772"/>
      <c r="H46" s="772"/>
      <c r="I46" s="772"/>
      <c r="J46" s="773"/>
      <c r="K46" s="578"/>
      <c r="L46" s="579"/>
      <c r="M46" s="579"/>
      <c r="N46" s="580"/>
      <c r="O46" s="7" t="s">
        <v>39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20"/>
      <c r="AE46" s="511">
        <f>TRUNC(SUM(AE44:AQ45),2)</f>
        <v>0</v>
      </c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33"/>
      <c r="AS46" s="33"/>
      <c r="AT46" s="33"/>
      <c r="AU46" s="33"/>
      <c r="AV46" s="33"/>
      <c r="AW46" s="33"/>
      <c r="AX46" s="33"/>
      <c r="AY46" s="33"/>
      <c r="AZ46" s="5"/>
      <c r="BA46" s="5"/>
      <c r="BB46" s="5"/>
      <c r="BC46" s="5"/>
      <c r="BD46" s="5"/>
      <c r="BE46" s="5"/>
    </row>
    <row r="47" spans="1:57" ht="15">
      <c r="A47" s="4"/>
      <c r="B47" s="4"/>
      <c r="C47" s="4"/>
      <c r="D47" s="4"/>
      <c r="E47" s="4"/>
      <c r="F47" s="4"/>
      <c r="G47" s="4"/>
      <c r="H47" s="4"/>
      <c r="I47" s="4"/>
      <c r="J47" s="12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6"/>
      <c r="V47" s="16"/>
      <c r="W47" s="16"/>
      <c r="X47" s="16"/>
      <c r="Y47" s="16"/>
      <c r="Z47" s="24"/>
      <c r="AA47" s="24"/>
      <c r="AB47" s="24"/>
      <c r="AC47" s="24"/>
      <c r="AD47" s="24"/>
      <c r="AE47" s="24"/>
      <c r="AF47" s="24"/>
      <c r="AG47" s="24"/>
      <c r="AH47" s="24"/>
      <c r="AI47" s="28"/>
      <c r="AJ47" s="28"/>
      <c r="AK47" s="28"/>
      <c r="AL47" s="28"/>
      <c r="AM47" s="28"/>
      <c r="AN47" s="29"/>
      <c r="AO47" s="29"/>
      <c r="AP47" s="29"/>
      <c r="AQ47" s="29"/>
      <c r="AR47" s="34"/>
      <c r="AS47" s="34"/>
      <c r="AT47" s="34"/>
      <c r="AU47" s="34"/>
      <c r="AV47" s="34"/>
      <c r="AW47" s="34"/>
      <c r="AX47" s="34"/>
      <c r="AY47" s="34"/>
      <c r="AZ47" s="5"/>
      <c r="BA47" s="5"/>
      <c r="BB47" s="5"/>
      <c r="BC47" s="5"/>
      <c r="BD47" s="5"/>
      <c r="BE47" s="5"/>
    </row>
    <row r="48" spans="1:57" ht="15">
      <c r="A48" s="756" t="s">
        <v>241</v>
      </c>
      <c r="B48" s="757"/>
      <c r="C48" s="757"/>
      <c r="D48" s="757"/>
      <c r="E48" s="757"/>
      <c r="F48" s="757"/>
      <c r="G48" s="757"/>
      <c r="H48" s="757"/>
      <c r="I48" s="757"/>
      <c r="J48" s="758"/>
      <c r="K48" s="723" t="s">
        <v>222</v>
      </c>
      <c r="L48" s="724"/>
      <c r="M48" s="724"/>
      <c r="N48" s="725"/>
      <c r="O48" s="732" t="s">
        <v>223</v>
      </c>
      <c r="P48" s="733"/>
      <c r="Q48" s="733"/>
      <c r="R48" s="733"/>
      <c r="S48" s="733"/>
      <c r="T48" s="734"/>
      <c r="U48" s="497" t="s">
        <v>222</v>
      </c>
      <c r="V48" s="498"/>
      <c r="W48" s="498"/>
      <c r="X48" s="498"/>
      <c r="Y48" s="499"/>
      <c r="Z48" s="608" t="s">
        <v>224</v>
      </c>
      <c r="AA48" s="609"/>
      <c r="AB48" s="609"/>
      <c r="AC48" s="609"/>
      <c r="AD48" s="741"/>
      <c r="AE48" s="524" t="s">
        <v>225</v>
      </c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34"/>
      <c r="AS48" s="34"/>
      <c r="AT48" s="34"/>
      <c r="AU48" s="34"/>
      <c r="AV48" s="34"/>
      <c r="AW48" s="34"/>
      <c r="AX48" s="34"/>
      <c r="AY48" s="34"/>
      <c r="AZ48" s="5"/>
      <c r="BA48" s="5"/>
      <c r="BB48" s="5"/>
      <c r="BC48" s="5"/>
      <c r="BD48" s="5"/>
      <c r="BE48" s="5"/>
    </row>
    <row r="49" spans="1:57" ht="15">
      <c r="A49" s="759"/>
      <c r="B49" s="760"/>
      <c r="C49" s="760"/>
      <c r="D49" s="760"/>
      <c r="E49" s="760"/>
      <c r="F49" s="760"/>
      <c r="G49" s="760"/>
      <c r="H49" s="760"/>
      <c r="I49" s="760"/>
      <c r="J49" s="761"/>
      <c r="K49" s="726"/>
      <c r="L49" s="727"/>
      <c r="M49" s="727"/>
      <c r="N49" s="728"/>
      <c r="O49" s="735"/>
      <c r="P49" s="736"/>
      <c r="Q49" s="736"/>
      <c r="R49" s="736"/>
      <c r="S49" s="736"/>
      <c r="T49" s="737"/>
      <c r="U49" s="501" t="s">
        <v>226</v>
      </c>
      <c r="V49" s="502"/>
      <c r="W49" s="502"/>
      <c r="X49" s="502"/>
      <c r="Y49" s="503"/>
      <c r="Z49" s="610"/>
      <c r="AA49" s="611"/>
      <c r="AB49" s="611"/>
      <c r="AC49" s="611"/>
      <c r="AD49" s="742"/>
      <c r="AE49" s="500" t="s">
        <v>227</v>
      </c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34"/>
      <c r="AS49" s="34"/>
      <c r="AT49" s="34"/>
      <c r="AU49" s="34"/>
      <c r="AV49" s="34"/>
      <c r="AW49" s="34"/>
      <c r="AX49" s="34"/>
      <c r="AY49" s="34"/>
      <c r="AZ49" s="5"/>
      <c r="BA49" s="5"/>
      <c r="BB49" s="5"/>
      <c r="BC49" s="5"/>
      <c r="BD49" s="5"/>
      <c r="BE49" s="5"/>
    </row>
    <row r="50" spans="1:57" ht="15">
      <c r="A50" s="762"/>
      <c r="B50" s="763"/>
      <c r="C50" s="763"/>
      <c r="D50" s="763"/>
      <c r="E50" s="763"/>
      <c r="F50" s="763"/>
      <c r="G50" s="763"/>
      <c r="H50" s="763"/>
      <c r="I50" s="763"/>
      <c r="J50" s="764"/>
      <c r="K50" s="729"/>
      <c r="L50" s="730"/>
      <c r="M50" s="730"/>
      <c r="N50" s="731"/>
      <c r="O50" s="738"/>
      <c r="P50" s="739"/>
      <c r="Q50" s="739"/>
      <c r="R50" s="739"/>
      <c r="S50" s="739"/>
      <c r="T50" s="740"/>
      <c r="U50" s="501" t="s">
        <v>228</v>
      </c>
      <c r="V50" s="502"/>
      <c r="W50" s="502"/>
      <c r="X50" s="502"/>
      <c r="Y50" s="503"/>
      <c r="Z50" s="526" t="s">
        <v>229</v>
      </c>
      <c r="AA50" s="527"/>
      <c r="AB50" s="527"/>
      <c r="AC50" s="527"/>
      <c r="AD50" s="528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34"/>
      <c r="AS50" s="34"/>
      <c r="AT50" s="34"/>
      <c r="AU50" s="34"/>
      <c r="AV50" s="34"/>
      <c r="AW50" s="34"/>
      <c r="AX50" s="34"/>
      <c r="AY50" s="34"/>
      <c r="AZ50" s="5"/>
      <c r="BA50" s="5"/>
      <c r="BB50" s="5"/>
      <c r="BC50" s="5"/>
      <c r="BD50" s="5"/>
      <c r="BE50" s="5"/>
    </row>
    <row r="51" spans="1:57" ht="27" customHeight="1">
      <c r="A51" s="765" t="s">
        <v>243</v>
      </c>
      <c r="B51" s="766"/>
      <c r="C51" s="766"/>
      <c r="D51" s="766"/>
      <c r="E51" s="766"/>
      <c r="F51" s="766"/>
      <c r="G51" s="766"/>
      <c r="H51" s="766"/>
      <c r="I51" s="766"/>
      <c r="J51" s="767"/>
      <c r="K51" s="572">
        <v>2700</v>
      </c>
      <c r="L51" s="573"/>
      <c r="M51" s="573"/>
      <c r="N51" s="574"/>
      <c r="O51" s="515" t="s">
        <v>231</v>
      </c>
      <c r="P51" s="516"/>
      <c r="Q51" s="516"/>
      <c r="R51" s="516"/>
      <c r="S51" s="516"/>
      <c r="T51" s="517"/>
      <c r="U51" s="518">
        <f>1/(30*K51)</f>
        <v>1.2345679012345678E-05</v>
      </c>
      <c r="V51" s="519"/>
      <c r="W51" s="519"/>
      <c r="X51" s="519"/>
      <c r="Y51" s="520"/>
      <c r="Z51" s="521">
        <f>'ENCARREGADO (44h)'!E143</f>
        <v>0</v>
      </c>
      <c r="AA51" s="522"/>
      <c r="AB51" s="522"/>
      <c r="AC51" s="522"/>
      <c r="AD51" s="523"/>
      <c r="AE51" s="510">
        <f>TRUNC((U51*Z51),3)</f>
        <v>0</v>
      </c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34"/>
      <c r="AS51" s="34"/>
      <c r="AT51" s="34"/>
      <c r="AU51" s="34"/>
      <c r="AV51" s="34"/>
      <c r="AW51" s="34"/>
      <c r="AX51" s="34"/>
      <c r="AY51" s="34"/>
      <c r="AZ51" s="5"/>
      <c r="BA51" s="5"/>
      <c r="BB51" s="5"/>
      <c r="BC51" s="5"/>
      <c r="BD51" s="5"/>
      <c r="BE51" s="5"/>
    </row>
    <row r="52" spans="1:57" ht="24" customHeight="1">
      <c r="A52" s="768"/>
      <c r="B52" s="769"/>
      <c r="C52" s="769"/>
      <c r="D52" s="769"/>
      <c r="E52" s="769"/>
      <c r="F52" s="769"/>
      <c r="G52" s="769"/>
      <c r="H52" s="769"/>
      <c r="I52" s="769"/>
      <c r="J52" s="770"/>
      <c r="K52" s="575"/>
      <c r="L52" s="576"/>
      <c r="M52" s="576"/>
      <c r="N52" s="577"/>
      <c r="O52" s="515" t="s">
        <v>232</v>
      </c>
      <c r="P52" s="516"/>
      <c r="Q52" s="516"/>
      <c r="R52" s="516"/>
      <c r="S52" s="516"/>
      <c r="T52" s="517"/>
      <c r="U52" s="515">
        <f>1/K51</f>
        <v>0.00037037037037037035</v>
      </c>
      <c r="V52" s="516"/>
      <c r="W52" s="516"/>
      <c r="X52" s="516"/>
      <c r="Y52" s="517"/>
      <c r="Z52" s="521">
        <f>'SERVENTE DE LIMPEZA (44h)'!E143</f>
        <v>0</v>
      </c>
      <c r="AA52" s="522"/>
      <c r="AB52" s="522"/>
      <c r="AC52" s="522"/>
      <c r="AD52" s="523"/>
      <c r="AE52" s="510">
        <f>TRUNC((U52*Z52),3)</f>
        <v>0</v>
      </c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34"/>
      <c r="AS52" s="34"/>
      <c r="AT52" s="34"/>
      <c r="AU52" s="34"/>
      <c r="AV52" s="34"/>
      <c r="AW52" s="34"/>
      <c r="AX52" s="34"/>
      <c r="AY52" s="34"/>
      <c r="AZ52" s="5"/>
      <c r="BA52" s="5"/>
      <c r="BB52" s="5"/>
      <c r="BC52" s="5"/>
      <c r="BD52" s="5"/>
      <c r="BE52" s="5"/>
    </row>
    <row r="53" spans="1:57" ht="15.75" customHeight="1">
      <c r="A53" s="771"/>
      <c r="B53" s="772"/>
      <c r="C53" s="772"/>
      <c r="D53" s="772"/>
      <c r="E53" s="772"/>
      <c r="F53" s="772"/>
      <c r="G53" s="772"/>
      <c r="H53" s="772"/>
      <c r="I53" s="772"/>
      <c r="J53" s="773"/>
      <c r="K53" s="578"/>
      <c r="L53" s="579"/>
      <c r="M53" s="579"/>
      <c r="N53" s="580"/>
      <c r="O53" s="7" t="s">
        <v>39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20"/>
      <c r="AE53" s="511">
        <f>TRUNC(SUM(AE51:AQ52),2)</f>
        <v>0</v>
      </c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34"/>
      <c r="AS53" s="34"/>
      <c r="AT53" s="34"/>
      <c r="AU53" s="34"/>
      <c r="AV53" s="34"/>
      <c r="AW53" s="34"/>
      <c r="AX53" s="34"/>
      <c r="AY53" s="34"/>
      <c r="AZ53" s="5"/>
      <c r="BA53" s="5"/>
      <c r="BB53" s="5"/>
      <c r="BC53" s="5"/>
      <c r="BD53" s="5"/>
      <c r="BE53" s="5"/>
    </row>
    <row r="54" spans="1:57" ht="15">
      <c r="A54" s="4"/>
      <c r="B54" s="4"/>
      <c r="C54" s="4"/>
      <c r="D54" s="4"/>
      <c r="E54" s="4"/>
      <c r="F54" s="4"/>
      <c r="G54" s="4"/>
      <c r="H54" s="4"/>
      <c r="I54" s="4"/>
      <c r="J54" s="12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6"/>
      <c r="V54" s="16"/>
      <c r="W54" s="16"/>
      <c r="X54" s="16"/>
      <c r="Y54" s="16"/>
      <c r="Z54" s="24"/>
      <c r="AA54" s="24"/>
      <c r="AB54" s="24"/>
      <c r="AC54" s="24"/>
      <c r="AD54" s="24"/>
      <c r="AE54" s="24"/>
      <c r="AF54" s="24"/>
      <c r="AG54" s="24"/>
      <c r="AH54" s="24"/>
      <c r="AI54" s="28"/>
      <c r="AJ54" s="28"/>
      <c r="AK54" s="28"/>
      <c r="AL54" s="28"/>
      <c r="AM54" s="28"/>
      <c r="AN54" s="29"/>
      <c r="AO54" s="29"/>
      <c r="AP54" s="29"/>
      <c r="AQ54" s="29"/>
      <c r="AR54" s="34"/>
      <c r="AS54" s="34"/>
      <c r="AT54" s="34"/>
      <c r="AU54" s="34"/>
      <c r="AV54" s="34"/>
      <c r="AW54" s="34"/>
      <c r="AX54" s="34"/>
      <c r="AY54" s="34"/>
      <c r="AZ54" s="5"/>
      <c r="BA54" s="5"/>
      <c r="BB54" s="5"/>
      <c r="BC54" s="5"/>
      <c r="BD54" s="5"/>
      <c r="BE54" s="5"/>
    </row>
    <row r="55" spans="1:57" ht="24.75" customHeight="1">
      <c r="A55" s="765" t="s">
        <v>244</v>
      </c>
      <c r="B55" s="766"/>
      <c r="C55" s="766"/>
      <c r="D55" s="766"/>
      <c r="E55" s="766"/>
      <c r="F55" s="766"/>
      <c r="G55" s="766"/>
      <c r="H55" s="766"/>
      <c r="I55" s="766"/>
      <c r="J55" s="767"/>
      <c r="K55" s="572">
        <v>2700</v>
      </c>
      <c r="L55" s="573"/>
      <c r="M55" s="573"/>
      <c r="N55" s="574"/>
      <c r="O55" s="515" t="s">
        <v>231</v>
      </c>
      <c r="P55" s="516"/>
      <c r="Q55" s="516"/>
      <c r="R55" s="516"/>
      <c r="S55" s="516"/>
      <c r="T55" s="517"/>
      <c r="U55" s="518">
        <f>1/(30*K55)</f>
        <v>1.2345679012345678E-05</v>
      </c>
      <c r="V55" s="519"/>
      <c r="W55" s="519"/>
      <c r="X55" s="519"/>
      <c r="Y55" s="520"/>
      <c r="Z55" s="521">
        <f>'ENCARREGADO (44h)'!E143</f>
        <v>0</v>
      </c>
      <c r="AA55" s="522"/>
      <c r="AB55" s="522"/>
      <c r="AC55" s="522"/>
      <c r="AD55" s="523"/>
      <c r="AE55" s="510">
        <f>TRUNC((U55*Z55),3)</f>
        <v>0</v>
      </c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34"/>
      <c r="AS55" s="34"/>
      <c r="AT55" s="34"/>
      <c r="AU55" s="34"/>
      <c r="AV55" s="34"/>
      <c r="AW55" s="34"/>
      <c r="AX55" s="34"/>
      <c r="AY55" s="34"/>
      <c r="AZ55" s="5"/>
      <c r="BA55" s="5"/>
      <c r="BB55" s="5"/>
      <c r="BC55" s="5"/>
      <c r="BD55" s="5"/>
      <c r="BE55" s="5"/>
    </row>
    <row r="56" spans="1:57" ht="24.75" customHeight="1">
      <c r="A56" s="768"/>
      <c r="B56" s="769"/>
      <c r="C56" s="769"/>
      <c r="D56" s="769"/>
      <c r="E56" s="769"/>
      <c r="F56" s="769"/>
      <c r="G56" s="769"/>
      <c r="H56" s="769"/>
      <c r="I56" s="769"/>
      <c r="J56" s="770"/>
      <c r="K56" s="575"/>
      <c r="L56" s="576"/>
      <c r="M56" s="576"/>
      <c r="N56" s="577"/>
      <c r="O56" s="515" t="s">
        <v>232</v>
      </c>
      <c r="P56" s="516"/>
      <c r="Q56" s="516"/>
      <c r="R56" s="516"/>
      <c r="S56" s="516"/>
      <c r="T56" s="517"/>
      <c r="U56" s="515">
        <f>1/K55</f>
        <v>0.00037037037037037035</v>
      </c>
      <c r="V56" s="516"/>
      <c r="W56" s="516"/>
      <c r="X56" s="516"/>
      <c r="Y56" s="517"/>
      <c r="Z56" s="521">
        <f>'SERVENTE DE LIMPEZA (44h)'!E143</f>
        <v>0</v>
      </c>
      <c r="AA56" s="522"/>
      <c r="AB56" s="522"/>
      <c r="AC56" s="522"/>
      <c r="AD56" s="523"/>
      <c r="AE56" s="510">
        <f>TRUNC((U56*Z56),3)</f>
        <v>0</v>
      </c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34"/>
      <c r="AS56" s="34"/>
      <c r="AT56" s="34"/>
      <c r="AU56" s="34"/>
      <c r="AV56" s="34"/>
      <c r="AW56" s="34"/>
      <c r="AX56" s="34"/>
      <c r="AY56" s="34"/>
      <c r="AZ56" s="5"/>
      <c r="BA56" s="5"/>
      <c r="BB56" s="5"/>
      <c r="BC56" s="5"/>
      <c r="BD56" s="5"/>
      <c r="BE56" s="5"/>
    </row>
    <row r="57" spans="1:57" ht="15">
      <c r="A57" s="771"/>
      <c r="B57" s="772"/>
      <c r="C57" s="772"/>
      <c r="D57" s="772"/>
      <c r="E57" s="772"/>
      <c r="F57" s="772"/>
      <c r="G57" s="772"/>
      <c r="H57" s="772"/>
      <c r="I57" s="772"/>
      <c r="J57" s="773"/>
      <c r="K57" s="578"/>
      <c r="L57" s="579"/>
      <c r="M57" s="579"/>
      <c r="N57" s="580"/>
      <c r="O57" s="7" t="s">
        <v>39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20"/>
      <c r="AE57" s="511">
        <f>TRUNC(SUM(AE55:AQ56),2)</f>
        <v>0</v>
      </c>
      <c r="AF57" s="511"/>
      <c r="AG57" s="511"/>
      <c r="AH57" s="511"/>
      <c r="AI57" s="511"/>
      <c r="AJ57" s="511"/>
      <c r="AK57" s="511"/>
      <c r="AL57" s="511"/>
      <c r="AM57" s="511"/>
      <c r="AN57" s="511"/>
      <c r="AO57" s="511"/>
      <c r="AP57" s="511"/>
      <c r="AQ57" s="511"/>
      <c r="AR57" s="34"/>
      <c r="AS57" s="34"/>
      <c r="AT57" s="34"/>
      <c r="AU57" s="34"/>
      <c r="AV57" s="34"/>
      <c r="AW57" s="34"/>
      <c r="AX57" s="34"/>
      <c r="AY57" s="34"/>
      <c r="AZ57" s="5"/>
      <c r="BA57" s="5"/>
      <c r="BB57" s="5"/>
      <c r="BC57" s="5"/>
      <c r="BD57" s="5"/>
      <c r="BE57" s="5"/>
    </row>
    <row r="58" spans="1:57" ht="15">
      <c r="A58" s="4"/>
      <c r="B58" s="4"/>
      <c r="C58" s="4"/>
      <c r="D58" s="4"/>
      <c r="E58" s="4"/>
      <c r="F58" s="4"/>
      <c r="G58" s="4"/>
      <c r="H58" s="4"/>
      <c r="I58" s="4"/>
      <c r="J58" s="12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6"/>
      <c r="V58" s="16"/>
      <c r="W58" s="16"/>
      <c r="X58" s="16"/>
      <c r="Y58" s="16"/>
      <c r="Z58" s="24"/>
      <c r="AA58" s="24"/>
      <c r="AB58" s="24"/>
      <c r="AC58" s="24"/>
      <c r="AD58" s="24"/>
      <c r="AE58" s="24"/>
      <c r="AF58" s="24"/>
      <c r="AG58" s="24"/>
      <c r="AH58" s="24"/>
      <c r="AI58" s="28"/>
      <c r="AJ58" s="28"/>
      <c r="AK58" s="28"/>
      <c r="AL58" s="28"/>
      <c r="AM58" s="28"/>
      <c r="AN58" s="29"/>
      <c r="AO58" s="29"/>
      <c r="AP58" s="29"/>
      <c r="AQ58" s="29"/>
      <c r="AR58" s="34"/>
      <c r="AS58" s="34"/>
      <c r="AT58" s="34"/>
      <c r="AU58" s="34"/>
      <c r="AV58" s="34"/>
      <c r="AW58" s="34"/>
      <c r="AX58" s="34"/>
      <c r="AY58" s="34"/>
      <c r="AZ58" s="5"/>
      <c r="BA58" s="5"/>
      <c r="BB58" s="5"/>
      <c r="BC58" s="5"/>
      <c r="BD58" s="5"/>
      <c r="BE58" s="5"/>
    </row>
    <row r="59" spans="1:57" ht="15">
      <c r="A59" s="765" t="s">
        <v>245</v>
      </c>
      <c r="B59" s="766"/>
      <c r="C59" s="766"/>
      <c r="D59" s="766"/>
      <c r="E59" s="766"/>
      <c r="F59" s="766"/>
      <c r="G59" s="766"/>
      <c r="H59" s="766"/>
      <c r="I59" s="766"/>
      <c r="J59" s="767"/>
      <c r="K59" s="572">
        <v>2700</v>
      </c>
      <c r="L59" s="573"/>
      <c r="M59" s="573"/>
      <c r="N59" s="574"/>
      <c r="O59" s="515" t="s">
        <v>231</v>
      </c>
      <c r="P59" s="516"/>
      <c r="Q59" s="516"/>
      <c r="R59" s="516"/>
      <c r="S59" s="516"/>
      <c r="T59" s="517"/>
      <c r="U59" s="518">
        <f>1/(30*K59)</f>
        <v>1.2345679012345678E-05</v>
      </c>
      <c r="V59" s="519"/>
      <c r="W59" s="519"/>
      <c r="X59" s="519"/>
      <c r="Y59" s="520"/>
      <c r="Z59" s="521">
        <f>'ENCARREGADO (44h)'!E143</f>
        <v>0</v>
      </c>
      <c r="AA59" s="522"/>
      <c r="AB59" s="522"/>
      <c r="AC59" s="522"/>
      <c r="AD59" s="523"/>
      <c r="AE59" s="510">
        <f aca="true" t="shared" si="3" ref="AE59:AE64">TRUNC((U59*Z59),3)</f>
        <v>0</v>
      </c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34"/>
      <c r="AS59" s="34"/>
      <c r="AT59" s="34"/>
      <c r="AU59" s="34"/>
      <c r="AV59" s="34"/>
      <c r="AW59" s="34"/>
      <c r="AX59" s="34"/>
      <c r="AY59" s="34"/>
      <c r="AZ59" s="5"/>
      <c r="BA59" s="5"/>
      <c r="BB59" s="5"/>
      <c r="BC59" s="5"/>
      <c r="BD59" s="5"/>
      <c r="BE59" s="5"/>
    </row>
    <row r="60" spans="1:57" ht="15">
      <c r="A60" s="768"/>
      <c r="B60" s="769"/>
      <c r="C60" s="769"/>
      <c r="D60" s="769"/>
      <c r="E60" s="769"/>
      <c r="F60" s="769"/>
      <c r="G60" s="769"/>
      <c r="H60" s="769"/>
      <c r="I60" s="769"/>
      <c r="J60" s="770"/>
      <c r="K60" s="575"/>
      <c r="L60" s="576"/>
      <c r="M60" s="576"/>
      <c r="N60" s="577"/>
      <c r="O60" s="515" t="s">
        <v>232</v>
      </c>
      <c r="P60" s="516"/>
      <c r="Q60" s="516"/>
      <c r="R60" s="516"/>
      <c r="S60" s="516"/>
      <c r="T60" s="517"/>
      <c r="U60" s="515">
        <f>1/K59</f>
        <v>0.00037037037037037035</v>
      </c>
      <c r="V60" s="516"/>
      <c r="W60" s="516"/>
      <c r="X60" s="516"/>
      <c r="Y60" s="517"/>
      <c r="Z60" s="521">
        <f>'SERVENTE DE LIMPEZA (44h)'!E143</f>
        <v>0</v>
      </c>
      <c r="AA60" s="522"/>
      <c r="AB60" s="522"/>
      <c r="AC60" s="522"/>
      <c r="AD60" s="523"/>
      <c r="AE60" s="510">
        <f t="shared" si="3"/>
        <v>0</v>
      </c>
      <c r="AF60" s="510"/>
      <c r="AG60" s="510"/>
      <c r="AH60" s="510"/>
      <c r="AI60" s="510"/>
      <c r="AJ60" s="510"/>
      <c r="AK60" s="510"/>
      <c r="AL60" s="510"/>
      <c r="AM60" s="510"/>
      <c r="AN60" s="510"/>
      <c r="AO60" s="510"/>
      <c r="AP60" s="510"/>
      <c r="AQ60" s="510"/>
      <c r="AR60" s="34"/>
      <c r="AS60" s="34"/>
      <c r="AT60" s="34"/>
      <c r="AU60" s="34"/>
      <c r="AV60" s="34"/>
      <c r="AW60" s="34"/>
      <c r="AX60" s="34"/>
      <c r="AY60" s="34"/>
      <c r="AZ60" s="5"/>
      <c r="BA60" s="5"/>
      <c r="BB60" s="5"/>
      <c r="BC60" s="5"/>
      <c r="BD60" s="5"/>
      <c r="BE60" s="5"/>
    </row>
    <row r="61" spans="1:57" ht="15">
      <c r="A61" s="771"/>
      <c r="B61" s="772"/>
      <c r="C61" s="772"/>
      <c r="D61" s="772"/>
      <c r="E61" s="772"/>
      <c r="F61" s="772"/>
      <c r="G61" s="772"/>
      <c r="H61" s="772"/>
      <c r="I61" s="772"/>
      <c r="J61" s="773"/>
      <c r="K61" s="578"/>
      <c r="L61" s="579"/>
      <c r="M61" s="579"/>
      <c r="N61" s="580"/>
      <c r="O61" s="7" t="s">
        <v>39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20"/>
      <c r="AE61" s="511">
        <f>TRUNC(SUM(AE59:AQ60),2)</f>
        <v>0</v>
      </c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34"/>
      <c r="AS61" s="34"/>
      <c r="AT61" s="34"/>
      <c r="AU61" s="34"/>
      <c r="AV61" s="34"/>
      <c r="AW61" s="34"/>
      <c r="AX61" s="34"/>
      <c r="AY61" s="34"/>
      <c r="AZ61" s="5"/>
      <c r="BA61" s="5"/>
      <c r="BB61" s="5"/>
      <c r="BC61" s="5"/>
      <c r="BD61" s="5"/>
      <c r="BE61" s="5"/>
    </row>
    <row r="62" spans="1:57" ht="15">
      <c r="A62" s="4"/>
      <c r="B62" s="4"/>
      <c r="C62" s="4"/>
      <c r="D62" s="4"/>
      <c r="E62" s="4"/>
      <c r="F62" s="4"/>
      <c r="G62" s="4"/>
      <c r="H62" s="4"/>
      <c r="I62" s="4"/>
      <c r="J62" s="12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6"/>
      <c r="V62" s="16"/>
      <c r="W62" s="16"/>
      <c r="X62" s="16"/>
      <c r="Y62" s="16"/>
      <c r="Z62" s="24"/>
      <c r="AA62" s="24"/>
      <c r="AB62" s="24"/>
      <c r="AC62" s="24"/>
      <c r="AD62" s="24"/>
      <c r="AE62" s="24"/>
      <c r="AF62" s="24"/>
      <c r="AG62" s="24"/>
      <c r="AH62" s="24"/>
      <c r="AI62" s="28"/>
      <c r="AJ62" s="28"/>
      <c r="AK62" s="28"/>
      <c r="AL62" s="28"/>
      <c r="AM62" s="28"/>
      <c r="AN62" s="29"/>
      <c r="AO62" s="29"/>
      <c r="AP62" s="29"/>
      <c r="AQ62" s="29"/>
      <c r="AR62" s="34"/>
      <c r="AS62" s="34"/>
      <c r="AT62" s="34"/>
      <c r="AU62" s="34"/>
      <c r="AV62" s="34"/>
      <c r="AW62" s="34"/>
      <c r="AX62" s="34"/>
      <c r="AY62" s="34"/>
      <c r="AZ62" s="5"/>
      <c r="BA62" s="5"/>
      <c r="BB62" s="5"/>
      <c r="BC62" s="5"/>
      <c r="BD62" s="5"/>
      <c r="BE62" s="5"/>
    </row>
    <row r="63" spans="1:57" ht="15" customHeight="1">
      <c r="A63" s="563" t="s">
        <v>246</v>
      </c>
      <c r="B63" s="564"/>
      <c r="C63" s="564"/>
      <c r="D63" s="564"/>
      <c r="E63" s="564"/>
      <c r="F63" s="564"/>
      <c r="G63" s="564"/>
      <c r="H63" s="564"/>
      <c r="I63" s="564"/>
      <c r="J63" s="565"/>
      <c r="K63" s="572">
        <v>9000</v>
      </c>
      <c r="L63" s="573"/>
      <c r="M63" s="573"/>
      <c r="N63" s="574"/>
      <c r="O63" s="515" t="s">
        <v>231</v>
      </c>
      <c r="P63" s="516"/>
      <c r="Q63" s="516"/>
      <c r="R63" s="516"/>
      <c r="S63" s="516"/>
      <c r="T63" s="517"/>
      <c r="U63" s="529">
        <f>1/(30*K63)</f>
        <v>3.7037037037037037E-06</v>
      </c>
      <c r="V63" s="530"/>
      <c r="W63" s="530"/>
      <c r="X63" s="530"/>
      <c r="Y63" s="531"/>
      <c r="Z63" s="521">
        <f>'ENCARREGADO (44h)'!E143</f>
        <v>0</v>
      </c>
      <c r="AA63" s="522"/>
      <c r="AB63" s="522"/>
      <c r="AC63" s="522"/>
      <c r="AD63" s="523"/>
      <c r="AE63" s="532">
        <f t="shared" si="3"/>
        <v>0</v>
      </c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4"/>
      <c r="AR63" s="33"/>
      <c r="AS63" s="33"/>
      <c r="AT63" s="33"/>
      <c r="AU63" s="33"/>
      <c r="AV63" s="33"/>
      <c r="AW63" s="33"/>
      <c r="AX63" s="33"/>
      <c r="AY63" s="33"/>
      <c r="AZ63" s="5"/>
      <c r="BA63" s="5"/>
      <c r="BB63" s="5"/>
      <c r="BC63" s="5"/>
      <c r="BD63" s="5"/>
      <c r="BE63" s="5"/>
    </row>
    <row r="64" spans="1:57" ht="15">
      <c r="A64" s="566"/>
      <c r="B64" s="567"/>
      <c r="C64" s="567"/>
      <c r="D64" s="567"/>
      <c r="E64" s="567"/>
      <c r="F64" s="567"/>
      <c r="G64" s="567"/>
      <c r="H64" s="567"/>
      <c r="I64" s="567"/>
      <c r="J64" s="568"/>
      <c r="K64" s="575"/>
      <c r="L64" s="576"/>
      <c r="M64" s="576"/>
      <c r="N64" s="577"/>
      <c r="O64" s="515" t="s">
        <v>232</v>
      </c>
      <c r="P64" s="516"/>
      <c r="Q64" s="516"/>
      <c r="R64" s="516"/>
      <c r="S64" s="516"/>
      <c r="T64" s="517"/>
      <c r="U64" s="535">
        <f>1/K63</f>
        <v>0.00011111111111111112</v>
      </c>
      <c r="V64" s="536"/>
      <c r="W64" s="536"/>
      <c r="X64" s="536"/>
      <c r="Y64" s="537"/>
      <c r="Z64" s="521">
        <f>'SERVENTE DE LIMPEZA (44h)'!E143</f>
        <v>0</v>
      </c>
      <c r="AA64" s="522"/>
      <c r="AB64" s="522"/>
      <c r="AC64" s="522"/>
      <c r="AD64" s="523"/>
      <c r="AE64" s="532">
        <f t="shared" si="3"/>
        <v>0</v>
      </c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4"/>
      <c r="AR64" s="33"/>
      <c r="AS64" s="33"/>
      <c r="AT64" s="33"/>
      <c r="AU64" s="33"/>
      <c r="AV64" s="33"/>
      <c r="AW64" s="33"/>
      <c r="AX64" s="33"/>
      <c r="AY64" s="33"/>
      <c r="AZ64" s="5"/>
      <c r="BA64" s="5"/>
      <c r="BB64" s="5"/>
      <c r="BC64" s="5"/>
      <c r="BD64" s="5"/>
      <c r="BE64" s="5"/>
    </row>
    <row r="65" spans="1:57" ht="18.75" customHeight="1">
      <c r="A65" s="569"/>
      <c r="B65" s="570"/>
      <c r="C65" s="570"/>
      <c r="D65" s="570"/>
      <c r="E65" s="570"/>
      <c r="F65" s="570"/>
      <c r="G65" s="570"/>
      <c r="H65" s="570"/>
      <c r="I65" s="570"/>
      <c r="J65" s="571"/>
      <c r="K65" s="578"/>
      <c r="L65" s="579"/>
      <c r="M65" s="579"/>
      <c r="N65" s="580"/>
      <c r="O65" s="7" t="s">
        <v>39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20"/>
      <c r="AE65" s="512">
        <f>TRUNC(SUM(AE63:AQ64),2)</f>
        <v>0</v>
      </c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4"/>
      <c r="AR65" s="33"/>
      <c r="AS65" s="33"/>
      <c r="AT65" s="33"/>
      <c r="AU65" s="33"/>
      <c r="AV65" s="33"/>
      <c r="AW65" s="33"/>
      <c r="AX65" s="33"/>
      <c r="AY65" s="33"/>
      <c r="AZ65" s="5"/>
      <c r="BA65" s="5"/>
      <c r="BB65" s="5"/>
      <c r="BC65" s="5"/>
      <c r="BD65" s="5"/>
      <c r="BE65" s="5"/>
    </row>
    <row r="66" spans="1:57" ht="15">
      <c r="A66" s="4"/>
      <c r="B66" s="4"/>
      <c r="C66" s="4"/>
      <c r="D66" s="4"/>
      <c r="E66" s="4"/>
      <c r="F66" s="4"/>
      <c r="G66" s="4"/>
      <c r="H66" s="4"/>
      <c r="I66" s="4"/>
      <c r="J66" s="12"/>
      <c r="K66" s="13"/>
      <c r="L66" s="13"/>
      <c r="M66" s="13"/>
      <c r="N66" s="13"/>
      <c r="O66" s="42"/>
      <c r="P66" s="42"/>
      <c r="Q66" s="42"/>
      <c r="R66" s="42"/>
      <c r="S66" s="42"/>
      <c r="T66" s="42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52"/>
      <c r="AF66" s="52"/>
      <c r="AG66" s="52"/>
      <c r="AH66" s="52"/>
      <c r="AI66" s="54"/>
      <c r="AJ66" s="54"/>
      <c r="AK66" s="54"/>
      <c r="AL66" s="54"/>
      <c r="AM66" s="54"/>
      <c r="AN66" s="29"/>
      <c r="AO66" s="29"/>
      <c r="AP66" s="29"/>
      <c r="AQ66" s="29"/>
      <c r="AR66" s="34"/>
      <c r="AS66" s="34"/>
      <c r="AT66" s="34"/>
      <c r="AU66" s="34"/>
      <c r="AV66" s="34"/>
      <c r="AW66" s="34"/>
      <c r="AX66" s="34"/>
      <c r="AY66" s="34"/>
      <c r="AZ66" s="5"/>
      <c r="BA66" s="5"/>
      <c r="BB66" s="5"/>
      <c r="BC66" s="5"/>
      <c r="BD66" s="5"/>
      <c r="BE66" s="5"/>
    </row>
    <row r="67" spans="1:57" ht="15">
      <c r="A67" s="755" t="s">
        <v>247</v>
      </c>
      <c r="B67" s="755"/>
      <c r="C67" s="755"/>
      <c r="D67" s="755"/>
      <c r="E67" s="755"/>
      <c r="F67" s="755"/>
      <c r="G67" s="755"/>
      <c r="H67" s="755"/>
      <c r="I67" s="755"/>
      <c r="J67" s="755"/>
      <c r="K67" s="754">
        <v>100000</v>
      </c>
      <c r="L67" s="754"/>
      <c r="M67" s="754"/>
      <c r="N67" s="754"/>
      <c r="O67" s="515" t="s">
        <v>231</v>
      </c>
      <c r="P67" s="516"/>
      <c r="Q67" s="516"/>
      <c r="R67" s="516"/>
      <c r="S67" s="516"/>
      <c r="T67" s="517"/>
      <c r="U67" s="529">
        <f>1/(30*K67)</f>
        <v>3.3333333333333335E-07</v>
      </c>
      <c r="V67" s="530"/>
      <c r="W67" s="530"/>
      <c r="X67" s="530"/>
      <c r="Y67" s="531"/>
      <c r="Z67" s="521">
        <f>'ENCARREGADO (44h)'!E143</f>
        <v>0</v>
      </c>
      <c r="AA67" s="522"/>
      <c r="AB67" s="522"/>
      <c r="AC67" s="522"/>
      <c r="AD67" s="523"/>
      <c r="AE67" s="538">
        <f>(U67*Z67)</f>
        <v>0</v>
      </c>
      <c r="AF67" s="538"/>
      <c r="AG67" s="538"/>
      <c r="AH67" s="538"/>
      <c r="AI67" s="538"/>
      <c r="AJ67" s="538"/>
      <c r="AK67" s="538"/>
      <c r="AL67" s="538"/>
      <c r="AM67" s="538"/>
      <c r="AN67" s="538"/>
      <c r="AO67" s="538"/>
      <c r="AP67" s="538"/>
      <c r="AQ67" s="538"/>
      <c r="AR67" s="58"/>
      <c r="AS67" s="58"/>
      <c r="AT67" s="58"/>
      <c r="AU67" s="58"/>
      <c r="AV67" s="58"/>
      <c r="AW67" s="58"/>
      <c r="AX67" s="58"/>
      <c r="AY67" s="58"/>
      <c r="AZ67" s="5"/>
      <c r="BA67" s="5"/>
      <c r="BB67" s="5"/>
      <c r="BC67" s="5"/>
      <c r="BD67" s="5"/>
      <c r="BE67" s="5"/>
    </row>
    <row r="68" spans="1:57" ht="15">
      <c r="A68" s="755"/>
      <c r="B68" s="755"/>
      <c r="C68" s="755"/>
      <c r="D68" s="755"/>
      <c r="E68" s="755"/>
      <c r="F68" s="755"/>
      <c r="G68" s="755"/>
      <c r="H68" s="755"/>
      <c r="I68" s="755"/>
      <c r="J68" s="755"/>
      <c r="K68" s="754"/>
      <c r="L68" s="754"/>
      <c r="M68" s="754"/>
      <c r="N68" s="754"/>
      <c r="O68" s="515" t="s">
        <v>232</v>
      </c>
      <c r="P68" s="516"/>
      <c r="Q68" s="516"/>
      <c r="R68" s="516"/>
      <c r="S68" s="516"/>
      <c r="T68" s="517"/>
      <c r="U68" s="535">
        <f>1/K67</f>
        <v>1E-05</v>
      </c>
      <c r="V68" s="536"/>
      <c r="W68" s="536"/>
      <c r="X68" s="536"/>
      <c r="Y68" s="537"/>
      <c r="Z68" s="521">
        <f>'SERVENTE DE LIMPEZA (44h)'!E143</f>
        <v>0</v>
      </c>
      <c r="AA68" s="522"/>
      <c r="AB68" s="522"/>
      <c r="AC68" s="522"/>
      <c r="AD68" s="523"/>
      <c r="AE68" s="548">
        <f>TRUNC((U68*Z68),2)</f>
        <v>0</v>
      </c>
      <c r="AF68" s="548"/>
      <c r="AG68" s="548"/>
      <c r="AH68" s="548"/>
      <c r="AI68" s="548"/>
      <c r="AJ68" s="548"/>
      <c r="AK68" s="548"/>
      <c r="AL68" s="548"/>
      <c r="AM68" s="548"/>
      <c r="AN68" s="548"/>
      <c r="AO68" s="548"/>
      <c r="AP68" s="548"/>
      <c r="AQ68" s="548"/>
      <c r="AR68" s="33"/>
      <c r="AS68" s="33"/>
      <c r="AT68" s="33"/>
      <c r="AU68" s="33"/>
      <c r="AV68" s="33"/>
      <c r="AW68" s="33"/>
      <c r="AX68" s="33"/>
      <c r="AY68" s="33"/>
      <c r="AZ68" s="5"/>
      <c r="BA68" s="5"/>
      <c r="BB68" s="5"/>
      <c r="BC68" s="5"/>
      <c r="BD68" s="5"/>
      <c r="BE68" s="5"/>
    </row>
    <row r="69" spans="1:57" ht="39" customHeight="1">
      <c r="A69" s="755"/>
      <c r="B69" s="755"/>
      <c r="C69" s="755"/>
      <c r="D69" s="755"/>
      <c r="E69" s="755"/>
      <c r="F69" s="755"/>
      <c r="G69" s="755"/>
      <c r="H69" s="755"/>
      <c r="I69" s="755"/>
      <c r="J69" s="755"/>
      <c r="K69" s="754"/>
      <c r="L69" s="754"/>
      <c r="M69" s="754"/>
      <c r="N69" s="754"/>
      <c r="O69" s="7" t="s">
        <v>39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511">
        <f>TRUNC((SUM(AE67:AQ68)),3)</f>
        <v>0</v>
      </c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33"/>
      <c r="AS69" s="33"/>
      <c r="AT69" s="33"/>
      <c r="AU69" s="33"/>
      <c r="AV69" s="33"/>
      <c r="AW69" s="33"/>
      <c r="AX69" s="33"/>
      <c r="AY69" s="33"/>
      <c r="AZ69" s="5"/>
      <c r="BA69" s="5"/>
      <c r="BB69" s="5"/>
      <c r="BC69" s="5"/>
      <c r="BD69" s="5"/>
      <c r="BE69" s="5"/>
    </row>
    <row r="70" spans="1:57" ht="15">
      <c r="A70" s="4"/>
      <c r="B70" s="4"/>
      <c r="C70" s="4"/>
      <c r="D70" s="4"/>
      <c r="E70" s="4"/>
      <c r="F70" s="4"/>
      <c r="G70" s="4"/>
      <c r="H70" s="4"/>
      <c r="I70" s="4"/>
      <c r="J70" s="12"/>
      <c r="K70" s="13"/>
      <c r="L70" s="13"/>
      <c r="M70" s="13"/>
      <c r="N70" s="13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7"/>
      <c r="AA70" s="47"/>
      <c r="AB70" s="47"/>
      <c r="AC70" s="47"/>
      <c r="AD70" s="42"/>
      <c r="AE70" s="42"/>
      <c r="AF70" s="42"/>
      <c r="AG70" s="42"/>
      <c r="AH70" s="42"/>
      <c r="AI70" s="55"/>
      <c r="AJ70" s="55"/>
      <c r="AK70" s="55"/>
      <c r="AL70" s="55"/>
      <c r="AM70" s="55"/>
      <c r="AN70" s="42"/>
      <c r="AO70" s="42"/>
      <c r="AP70" s="42"/>
      <c r="AQ70" s="42"/>
      <c r="AR70" s="52"/>
      <c r="AS70" s="52"/>
      <c r="AT70" s="52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5">
      <c r="A73" s="4"/>
      <c r="B73" s="4"/>
      <c r="C73" s="4"/>
      <c r="D73" s="4"/>
      <c r="E73" s="4"/>
      <c r="F73" s="4"/>
      <c r="G73" s="4"/>
      <c r="H73" s="4"/>
      <c r="I73" s="4"/>
      <c r="J73" s="12"/>
      <c r="K73" s="13"/>
      <c r="L73" s="13"/>
      <c r="M73" s="13"/>
      <c r="N73" s="13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7"/>
      <c r="AF73" s="47"/>
      <c r="AG73" s="47"/>
      <c r="AH73" s="47"/>
      <c r="AI73" s="56"/>
      <c r="AJ73" s="56"/>
      <c r="AK73" s="56"/>
      <c r="AL73" s="56"/>
      <c r="AM73" s="56"/>
      <c r="AN73" s="47"/>
      <c r="AO73" s="47"/>
      <c r="AP73" s="47"/>
      <c r="AQ73" s="42"/>
      <c r="AR73" s="42"/>
      <c r="AS73" s="42"/>
      <c r="AT73" s="42"/>
      <c r="AU73" s="42"/>
      <c r="AV73" s="42"/>
      <c r="AW73" s="42"/>
      <c r="AX73" s="52"/>
      <c r="AY73" s="5"/>
      <c r="AZ73" s="5"/>
      <c r="BA73" s="5"/>
      <c r="BB73" s="5"/>
      <c r="BC73" s="5"/>
      <c r="BD73" s="5"/>
      <c r="BE73" s="5"/>
    </row>
    <row r="74" spans="1:57" ht="15.75">
      <c r="A74" s="37"/>
      <c r="B74" s="37"/>
      <c r="C74" s="37"/>
      <c r="D74" s="37"/>
      <c r="E74" s="37"/>
      <c r="F74" s="37"/>
      <c r="G74" s="37"/>
      <c r="H74" s="37"/>
      <c r="I74" s="37"/>
      <c r="J74" s="43"/>
      <c r="K74" s="792"/>
      <c r="L74" s="792"/>
      <c r="M74" s="792"/>
      <c r="N74" s="792"/>
      <c r="O74" s="44"/>
      <c r="P74" s="44"/>
      <c r="Q74" s="44"/>
      <c r="R74" s="44"/>
      <c r="S74" s="44"/>
      <c r="T74" s="44"/>
      <c r="U74" s="48"/>
      <c r="V74" s="49" t="s">
        <v>248</v>
      </c>
      <c r="W74" s="49"/>
      <c r="X74" s="49"/>
      <c r="Y74" s="53"/>
      <c r="Z74" s="549" t="s">
        <v>249</v>
      </c>
      <c r="AA74" s="550"/>
      <c r="AB74" s="550"/>
      <c r="AC74" s="550"/>
      <c r="AD74" s="551"/>
      <c r="AE74" s="549" t="s">
        <v>250</v>
      </c>
      <c r="AF74" s="550"/>
      <c r="AG74" s="550"/>
      <c r="AH74" s="550"/>
      <c r="AI74" s="550"/>
      <c r="AJ74" s="550"/>
      <c r="AK74" s="550"/>
      <c r="AL74" s="550"/>
      <c r="AM74" s="550"/>
      <c r="AN74" s="550"/>
      <c r="AO74" s="550"/>
      <c r="AP74" s="550"/>
      <c r="AQ74" s="551"/>
      <c r="AR74" s="549" t="s">
        <v>251</v>
      </c>
      <c r="AS74" s="550"/>
      <c r="AT74" s="550"/>
      <c r="AU74" s="550"/>
      <c r="AV74" s="550"/>
      <c r="AW74" s="551"/>
      <c r="AX74" s="556" t="s">
        <v>252</v>
      </c>
      <c r="AY74" s="556"/>
      <c r="AZ74" s="5"/>
      <c r="BA74" s="63"/>
      <c r="BB74" s="63"/>
      <c r="BC74" s="63"/>
      <c r="BD74" s="63"/>
      <c r="BE74" s="63"/>
    </row>
    <row r="75" spans="1:57" ht="52.5" customHeight="1">
      <c r="A75" s="774" t="s">
        <v>253</v>
      </c>
      <c r="B75" s="775"/>
      <c r="C75" s="775"/>
      <c r="D75" s="775"/>
      <c r="E75" s="775"/>
      <c r="F75" s="775"/>
      <c r="G75" s="775"/>
      <c r="H75" s="775"/>
      <c r="I75" s="775"/>
      <c r="J75" s="776"/>
      <c r="K75" s="783" t="s">
        <v>222</v>
      </c>
      <c r="L75" s="784"/>
      <c r="M75" s="784"/>
      <c r="N75" s="785"/>
      <c r="O75" s="539" t="s">
        <v>223</v>
      </c>
      <c r="P75" s="540"/>
      <c r="Q75" s="540"/>
      <c r="R75" s="540"/>
      <c r="S75" s="540"/>
      <c r="T75" s="541"/>
      <c r="U75" s="783" t="s">
        <v>254</v>
      </c>
      <c r="V75" s="784"/>
      <c r="W75" s="784"/>
      <c r="X75" s="784"/>
      <c r="Y75" s="785"/>
      <c r="Z75" s="783" t="s">
        <v>255</v>
      </c>
      <c r="AA75" s="784"/>
      <c r="AB75" s="784"/>
      <c r="AC75" s="784"/>
      <c r="AD75" s="785"/>
      <c r="AE75" s="783" t="s">
        <v>256</v>
      </c>
      <c r="AF75" s="784"/>
      <c r="AG75" s="784"/>
      <c r="AH75" s="784"/>
      <c r="AI75" s="784"/>
      <c r="AJ75" s="784"/>
      <c r="AK75" s="784"/>
      <c r="AL75" s="784"/>
      <c r="AM75" s="784"/>
      <c r="AN75" s="784"/>
      <c r="AO75" s="784"/>
      <c r="AP75" s="784"/>
      <c r="AQ75" s="785"/>
      <c r="AR75" s="783" t="s">
        <v>257</v>
      </c>
      <c r="AS75" s="784"/>
      <c r="AT75" s="784"/>
      <c r="AU75" s="784"/>
      <c r="AV75" s="784"/>
      <c r="AW75" s="785"/>
      <c r="AX75" s="793" t="s">
        <v>224</v>
      </c>
      <c r="AY75" s="794"/>
      <c r="AZ75" s="64" t="s">
        <v>258</v>
      </c>
      <c r="BA75" s="5"/>
      <c r="BB75" s="5"/>
      <c r="BC75" s="5"/>
      <c r="BD75" s="5"/>
      <c r="BE75" s="5"/>
    </row>
    <row r="76" spans="1:57" ht="15">
      <c r="A76" s="777"/>
      <c r="B76" s="778"/>
      <c r="C76" s="778"/>
      <c r="D76" s="778"/>
      <c r="E76" s="778"/>
      <c r="F76" s="778"/>
      <c r="G76" s="778"/>
      <c r="H76" s="778"/>
      <c r="I76" s="778"/>
      <c r="J76" s="779"/>
      <c r="K76" s="786"/>
      <c r="L76" s="787"/>
      <c r="M76" s="787"/>
      <c r="N76" s="788"/>
      <c r="O76" s="542"/>
      <c r="P76" s="543"/>
      <c r="Q76" s="543"/>
      <c r="R76" s="543"/>
      <c r="S76" s="543"/>
      <c r="T76" s="544"/>
      <c r="U76" s="786"/>
      <c r="V76" s="787"/>
      <c r="W76" s="787"/>
      <c r="X76" s="787"/>
      <c r="Y76" s="788"/>
      <c r="Z76" s="786"/>
      <c r="AA76" s="787"/>
      <c r="AB76" s="787"/>
      <c r="AC76" s="787"/>
      <c r="AD76" s="788"/>
      <c r="AE76" s="786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8"/>
      <c r="AR76" s="786"/>
      <c r="AS76" s="787"/>
      <c r="AT76" s="787"/>
      <c r="AU76" s="787"/>
      <c r="AV76" s="787"/>
      <c r="AW76" s="788"/>
      <c r="AX76" s="795"/>
      <c r="AY76" s="796"/>
      <c r="AZ76" s="64"/>
      <c r="BA76" s="5"/>
      <c r="BB76" s="5"/>
      <c r="BC76" s="5"/>
      <c r="BD76" s="5"/>
      <c r="BE76" s="5"/>
    </row>
    <row r="77" spans="1:57" ht="15">
      <c r="A77" s="780"/>
      <c r="B77" s="781"/>
      <c r="C77" s="781"/>
      <c r="D77" s="781"/>
      <c r="E77" s="781"/>
      <c r="F77" s="781"/>
      <c r="G77" s="781"/>
      <c r="H77" s="781"/>
      <c r="I77" s="781"/>
      <c r="J77" s="782"/>
      <c r="K77" s="789"/>
      <c r="L77" s="790"/>
      <c r="M77" s="790"/>
      <c r="N77" s="791"/>
      <c r="O77" s="545"/>
      <c r="P77" s="546"/>
      <c r="Q77" s="546"/>
      <c r="R77" s="546"/>
      <c r="S77" s="546"/>
      <c r="T77" s="547"/>
      <c r="U77" s="789"/>
      <c r="V77" s="790"/>
      <c r="W77" s="790"/>
      <c r="X77" s="790"/>
      <c r="Y77" s="791"/>
      <c r="Z77" s="789"/>
      <c r="AA77" s="790"/>
      <c r="AB77" s="790"/>
      <c r="AC77" s="790"/>
      <c r="AD77" s="791"/>
      <c r="AE77" s="789"/>
      <c r="AF77" s="790"/>
      <c r="AG77" s="790"/>
      <c r="AH77" s="790"/>
      <c r="AI77" s="790"/>
      <c r="AJ77" s="790"/>
      <c r="AK77" s="790"/>
      <c r="AL77" s="790"/>
      <c r="AM77" s="790"/>
      <c r="AN77" s="790"/>
      <c r="AO77" s="790"/>
      <c r="AP77" s="790"/>
      <c r="AQ77" s="791"/>
      <c r="AR77" s="789"/>
      <c r="AS77" s="790"/>
      <c r="AT77" s="790"/>
      <c r="AU77" s="790"/>
      <c r="AV77" s="790"/>
      <c r="AW77" s="791"/>
      <c r="AX77" s="557" t="s">
        <v>229</v>
      </c>
      <c r="AY77" s="558"/>
      <c r="AZ77" s="64"/>
      <c r="BA77" s="5"/>
      <c r="BB77" s="5"/>
      <c r="BC77" s="5"/>
      <c r="BD77" s="5"/>
      <c r="BE77" s="5"/>
    </row>
    <row r="78" spans="1:57" ht="15">
      <c r="A78" s="563" t="s">
        <v>259</v>
      </c>
      <c r="B78" s="564"/>
      <c r="C78" s="564"/>
      <c r="D78" s="564"/>
      <c r="E78" s="564"/>
      <c r="F78" s="564"/>
      <c r="G78" s="564"/>
      <c r="H78" s="564"/>
      <c r="I78" s="564"/>
      <c r="J78" s="565"/>
      <c r="K78" s="572">
        <v>380</v>
      </c>
      <c r="L78" s="573"/>
      <c r="M78" s="573"/>
      <c r="N78" s="574"/>
      <c r="O78" s="507" t="s">
        <v>231</v>
      </c>
      <c r="P78" s="507"/>
      <c r="Q78" s="507"/>
      <c r="R78" s="507"/>
      <c r="S78" s="507"/>
      <c r="T78" s="507"/>
      <c r="U78" s="552">
        <f>1/(30*K78)</f>
        <v>8.771929824561403E-05</v>
      </c>
      <c r="V78" s="552"/>
      <c r="W78" s="552"/>
      <c r="X78" s="552"/>
      <c r="Y78" s="552"/>
      <c r="Z78" s="553">
        <v>8</v>
      </c>
      <c r="AA78" s="553"/>
      <c r="AB78" s="553"/>
      <c r="AC78" s="553"/>
      <c r="AD78" s="553"/>
      <c r="AE78" s="554">
        <f>1/188.76</f>
        <v>0.005297732570459844</v>
      </c>
      <c r="AF78" s="554"/>
      <c r="AG78" s="554"/>
      <c r="AH78" s="554"/>
      <c r="AI78" s="554"/>
      <c r="AJ78" s="554"/>
      <c r="AK78" s="554"/>
      <c r="AL78" s="554"/>
      <c r="AM78" s="554"/>
      <c r="AN78" s="554"/>
      <c r="AO78" s="554"/>
      <c r="AP78" s="554"/>
      <c r="AQ78" s="554"/>
      <c r="AR78" s="555">
        <f aca="true" t="shared" si="4" ref="AR78:AR83">(U78*Z78*AE78)</f>
        <v>3.7177070669893637E-06</v>
      </c>
      <c r="AS78" s="555"/>
      <c r="AT78" s="555"/>
      <c r="AU78" s="555"/>
      <c r="AV78" s="555"/>
      <c r="AW78" s="555"/>
      <c r="AX78" s="521">
        <f>Z44</f>
        <v>0</v>
      </c>
      <c r="AY78" s="522"/>
      <c r="AZ78" s="19">
        <f>AX78*AR78</f>
        <v>0</v>
      </c>
      <c r="BA78" s="5"/>
      <c r="BB78" s="5"/>
      <c r="BC78" s="5"/>
      <c r="BD78" s="5"/>
      <c r="BE78" s="5"/>
    </row>
    <row r="79" spans="1:57" ht="15">
      <c r="A79" s="566"/>
      <c r="B79" s="567"/>
      <c r="C79" s="567"/>
      <c r="D79" s="567"/>
      <c r="E79" s="567"/>
      <c r="F79" s="567"/>
      <c r="G79" s="567"/>
      <c r="H79" s="567"/>
      <c r="I79" s="567"/>
      <c r="J79" s="568"/>
      <c r="K79" s="575"/>
      <c r="L79" s="576"/>
      <c r="M79" s="576"/>
      <c r="N79" s="577"/>
      <c r="O79" s="507" t="s">
        <v>232</v>
      </c>
      <c r="P79" s="507"/>
      <c r="Q79" s="507"/>
      <c r="R79" s="507"/>
      <c r="S79" s="507"/>
      <c r="T79" s="507"/>
      <c r="U79" s="552">
        <f>1/K78</f>
        <v>0.002631578947368421</v>
      </c>
      <c r="V79" s="552"/>
      <c r="W79" s="552"/>
      <c r="X79" s="552"/>
      <c r="Y79" s="552"/>
      <c r="Z79" s="553">
        <v>8</v>
      </c>
      <c r="AA79" s="553"/>
      <c r="AB79" s="553"/>
      <c r="AC79" s="553"/>
      <c r="AD79" s="553"/>
      <c r="AE79" s="554">
        <f>1/188.76</f>
        <v>0.005297732570459844</v>
      </c>
      <c r="AF79" s="554"/>
      <c r="AG79" s="554"/>
      <c r="AH79" s="554"/>
      <c r="AI79" s="554"/>
      <c r="AJ79" s="554"/>
      <c r="AK79" s="554"/>
      <c r="AL79" s="554"/>
      <c r="AM79" s="554"/>
      <c r="AN79" s="554"/>
      <c r="AO79" s="554"/>
      <c r="AP79" s="554"/>
      <c r="AQ79" s="554"/>
      <c r="AR79" s="555">
        <f t="shared" si="4"/>
        <v>0.00011153121200968092</v>
      </c>
      <c r="AS79" s="555"/>
      <c r="AT79" s="555"/>
      <c r="AU79" s="555"/>
      <c r="AV79" s="555"/>
      <c r="AW79" s="555"/>
      <c r="AX79" s="521">
        <f>Z45</f>
        <v>0</v>
      </c>
      <c r="AY79" s="522"/>
      <c r="AZ79" s="19">
        <f>AX79*AR79</f>
        <v>0</v>
      </c>
      <c r="BA79" s="5"/>
      <c r="BB79" s="5"/>
      <c r="BC79" s="5"/>
      <c r="BD79" s="5"/>
      <c r="BE79" s="5"/>
    </row>
    <row r="80" spans="1:57" ht="15">
      <c r="A80" s="569"/>
      <c r="B80" s="570"/>
      <c r="C80" s="570"/>
      <c r="D80" s="570"/>
      <c r="E80" s="570"/>
      <c r="F80" s="570"/>
      <c r="G80" s="570"/>
      <c r="H80" s="570"/>
      <c r="I80" s="570"/>
      <c r="J80" s="571"/>
      <c r="K80" s="578"/>
      <c r="L80" s="579"/>
      <c r="M80" s="579"/>
      <c r="N80" s="580"/>
      <c r="O80" s="561" t="s">
        <v>39</v>
      </c>
      <c r="P80" s="562"/>
      <c r="Q80" s="562"/>
      <c r="R80" s="562"/>
      <c r="S80" s="562"/>
      <c r="T80" s="562"/>
      <c r="U80" s="562"/>
      <c r="V80" s="562"/>
      <c r="W80" s="562"/>
      <c r="X80" s="562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P80" s="562"/>
      <c r="AQ80" s="562"/>
      <c r="AR80" s="562"/>
      <c r="AS80" s="562"/>
      <c r="AT80" s="562"/>
      <c r="AU80" s="562"/>
      <c r="AV80" s="562"/>
      <c r="AW80" s="562"/>
      <c r="AX80" s="562"/>
      <c r="AY80" s="562"/>
      <c r="AZ80" s="21">
        <f>TRUNC((AZ78+AZ79),3)</f>
        <v>0</v>
      </c>
      <c r="BA80" s="5"/>
      <c r="BB80" s="5"/>
      <c r="BC80" s="5"/>
      <c r="BD80" s="5"/>
      <c r="BE80" s="5"/>
    </row>
    <row r="81" spans="1:57" ht="15">
      <c r="A81" s="559"/>
      <c r="B81" s="560"/>
      <c r="C81" s="560"/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65"/>
      <c r="BA81" s="5"/>
      <c r="BB81" s="5"/>
      <c r="BC81" s="5"/>
      <c r="BD81" s="5"/>
      <c r="BE81" s="5"/>
    </row>
    <row r="82" spans="1:57" ht="15">
      <c r="A82" s="563" t="s">
        <v>260</v>
      </c>
      <c r="B82" s="564"/>
      <c r="C82" s="564"/>
      <c r="D82" s="564"/>
      <c r="E82" s="564"/>
      <c r="F82" s="564"/>
      <c r="G82" s="564"/>
      <c r="H82" s="564"/>
      <c r="I82" s="564"/>
      <c r="J82" s="565"/>
      <c r="K82" s="572">
        <v>160</v>
      </c>
      <c r="L82" s="573"/>
      <c r="M82" s="573"/>
      <c r="N82" s="574"/>
      <c r="O82" s="507" t="s">
        <v>231</v>
      </c>
      <c r="P82" s="507"/>
      <c r="Q82" s="507"/>
      <c r="R82" s="507"/>
      <c r="S82" s="507"/>
      <c r="T82" s="507"/>
      <c r="U82" s="552">
        <f>1/(30*K82)</f>
        <v>0.00020833333333333335</v>
      </c>
      <c r="V82" s="552"/>
      <c r="W82" s="552"/>
      <c r="X82" s="552"/>
      <c r="Y82" s="552"/>
      <c r="Z82" s="553">
        <v>0</v>
      </c>
      <c r="AA82" s="553"/>
      <c r="AB82" s="553"/>
      <c r="AC82" s="553"/>
      <c r="AD82" s="553"/>
      <c r="AE82" s="554">
        <f>1/188.76</f>
        <v>0.005297732570459844</v>
      </c>
      <c r="AF82" s="554"/>
      <c r="AG82" s="554"/>
      <c r="AH82" s="554"/>
      <c r="AI82" s="554"/>
      <c r="AJ82" s="554"/>
      <c r="AK82" s="554"/>
      <c r="AL82" s="554"/>
      <c r="AM82" s="554"/>
      <c r="AN82" s="554"/>
      <c r="AO82" s="554"/>
      <c r="AP82" s="554"/>
      <c r="AQ82" s="554"/>
      <c r="AR82" s="555">
        <f t="shared" si="4"/>
        <v>0</v>
      </c>
      <c r="AS82" s="555"/>
      <c r="AT82" s="555"/>
      <c r="AU82" s="555"/>
      <c r="AV82" s="555"/>
      <c r="AW82" s="555"/>
      <c r="AX82" s="521">
        <v>0</v>
      </c>
      <c r="AY82" s="522"/>
      <c r="AZ82" s="19">
        <f>AX82*AR82</f>
        <v>0</v>
      </c>
      <c r="BA82" s="5"/>
      <c r="BB82" s="5"/>
      <c r="BC82" s="5"/>
      <c r="BD82" s="5"/>
      <c r="BE82" s="5"/>
    </row>
    <row r="83" spans="1:57" ht="15">
      <c r="A83" s="566"/>
      <c r="B83" s="567"/>
      <c r="C83" s="567"/>
      <c r="D83" s="567"/>
      <c r="E83" s="567"/>
      <c r="F83" s="567"/>
      <c r="G83" s="567"/>
      <c r="H83" s="567"/>
      <c r="I83" s="567"/>
      <c r="J83" s="568"/>
      <c r="K83" s="575"/>
      <c r="L83" s="576"/>
      <c r="M83" s="576"/>
      <c r="N83" s="577"/>
      <c r="O83" s="507" t="s">
        <v>232</v>
      </c>
      <c r="P83" s="507"/>
      <c r="Q83" s="507"/>
      <c r="R83" s="507"/>
      <c r="S83" s="507"/>
      <c r="T83" s="507"/>
      <c r="U83" s="552">
        <f>1/K82</f>
        <v>0.00625</v>
      </c>
      <c r="V83" s="552"/>
      <c r="W83" s="552"/>
      <c r="X83" s="552"/>
      <c r="Y83" s="552"/>
      <c r="Z83" s="553">
        <v>0</v>
      </c>
      <c r="AA83" s="553"/>
      <c r="AB83" s="553"/>
      <c r="AC83" s="553"/>
      <c r="AD83" s="553"/>
      <c r="AE83" s="554">
        <f>1/188.76</f>
        <v>0.005297732570459844</v>
      </c>
      <c r="AF83" s="554"/>
      <c r="AG83" s="554"/>
      <c r="AH83" s="554"/>
      <c r="AI83" s="554"/>
      <c r="AJ83" s="554"/>
      <c r="AK83" s="554"/>
      <c r="AL83" s="554"/>
      <c r="AM83" s="554"/>
      <c r="AN83" s="554"/>
      <c r="AO83" s="554"/>
      <c r="AP83" s="554"/>
      <c r="AQ83" s="554"/>
      <c r="AR83" s="555">
        <f t="shared" si="4"/>
        <v>0</v>
      </c>
      <c r="AS83" s="555"/>
      <c r="AT83" s="555"/>
      <c r="AU83" s="555"/>
      <c r="AV83" s="555"/>
      <c r="AW83" s="555"/>
      <c r="AX83" s="521">
        <v>0</v>
      </c>
      <c r="AY83" s="522"/>
      <c r="AZ83" s="19">
        <f>AX83*AR83</f>
        <v>0</v>
      </c>
      <c r="BA83" s="5"/>
      <c r="BB83" s="5"/>
      <c r="BC83" s="5"/>
      <c r="BD83" s="5"/>
      <c r="BE83" s="5"/>
    </row>
    <row r="84" spans="1:57" ht="15">
      <c r="A84" s="569"/>
      <c r="B84" s="570"/>
      <c r="C84" s="570"/>
      <c r="D84" s="570"/>
      <c r="E84" s="570"/>
      <c r="F84" s="570"/>
      <c r="G84" s="570"/>
      <c r="H84" s="570"/>
      <c r="I84" s="570"/>
      <c r="J84" s="571"/>
      <c r="K84" s="578"/>
      <c r="L84" s="579"/>
      <c r="M84" s="579"/>
      <c r="N84" s="580"/>
      <c r="O84" s="561" t="s">
        <v>39</v>
      </c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562"/>
      <c r="AS84" s="562"/>
      <c r="AT84" s="562"/>
      <c r="AU84" s="562"/>
      <c r="AV84" s="562"/>
      <c r="AW84" s="562"/>
      <c r="AX84" s="562"/>
      <c r="AY84" s="562"/>
      <c r="AZ84" s="66">
        <f>TRUNC((AZ82+AZ83),3)</f>
        <v>0</v>
      </c>
      <c r="BA84" s="5"/>
      <c r="BB84" s="5"/>
      <c r="BC84" s="5"/>
      <c r="BD84" s="5"/>
      <c r="BE84" s="5"/>
    </row>
    <row r="85" spans="1:57" ht="15">
      <c r="A85" s="559"/>
      <c r="B85" s="560"/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  <c r="AM85" s="560"/>
      <c r="AN85" s="560"/>
      <c r="AO85" s="560"/>
      <c r="AP85" s="560"/>
      <c r="AQ85" s="560"/>
      <c r="AR85" s="560"/>
      <c r="AS85" s="560"/>
      <c r="AT85" s="560"/>
      <c r="AU85" s="560"/>
      <c r="AV85" s="560"/>
      <c r="AW85" s="560"/>
      <c r="AX85" s="560"/>
      <c r="AY85" s="560"/>
      <c r="AZ85" s="65"/>
      <c r="BA85" s="5"/>
      <c r="BB85" s="5"/>
      <c r="BC85" s="5"/>
      <c r="BD85" s="5"/>
      <c r="BE85" s="5"/>
    </row>
    <row r="86" spans="1:57" ht="15">
      <c r="A86" s="563" t="s">
        <v>261</v>
      </c>
      <c r="B86" s="564"/>
      <c r="C86" s="564"/>
      <c r="D86" s="564"/>
      <c r="E86" s="564"/>
      <c r="F86" s="564"/>
      <c r="G86" s="564"/>
      <c r="H86" s="564"/>
      <c r="I86" s="564"/>
      <c r="J86" s="565"/>
      <c r="K86" s="572">
        <v>380</v>
      </c>
      <c r="L86" s="573"/>
      <c r="M86" s="573"/>
      <c r="N86" s="574"/>
      <c r="O86" s="507" t="s">
        <v>231</v>
      </c>
      <c r="P86" s="507"/>
      <c r="Q86" s="507"/>
      <c r="R86" s="507"/>
      <c r="S86" s="507"/>
      <c r="T86" s="507"/>
      <c r="U86" s="552">
        <f>1/(30*K86)</f>
        <v>8.771929824561403E-05</v>
      </c>
      <c r="V86" s="552"/>
      <c r="W86" s="552"/>
      <c r="X86" s="552"/>
      <c r="Y86" s="552"/>
      <c r="Z86" s="553">
        <v>8</v>
      </c>
      <c r="AA86" s="553"/>
      <c r="AB86" s="553"/>
      <c r="AC86" s="553"/>
      <c r="AD86" s="553"/>
      <c r="AE86" s="554">
        <f>1/188.76</f>
        <v>0.005297732570459844</v>
      </c>
      <c r="AF86" s="554"/>
      <c r="AG86" s="554"/>
      <c r="AH86" s="554"/>
      <c r="AI86" s="554"/>
      <c r="AJ86" s="554"/>
      <c r="AK86" s="554"/>
      <c r="AL86" s="554"/>
      <c r="AM86" s="554"/>
      <c r="AN86" s="554"/>
      <c r="AO86" s="554"/>
      <c r="AP86" s="554"/>
      <c r="AQ86" s="554"/>
      <c r="AR86" s="555">
        <f>(U86*Z86*AE86)</f>
        <v>3.7177070669893637E-06</v>
      </c>
      <c r="AS86" s="555"/>
      <c r="AT86" s="555"/>
      <c r="AU86" s="555"/>
      <c r="AV86" s="555"/>
      <c r="AW86" s="555"/>
      <c r="AX86" s="521">
        <v>0</v>
      </c>
      <c r="AY86" s="522"/>
      <c r="AZ86" s="19">
        <f>AX86*AR86</f>
        <v>0</v>
      </c>
      <c r="BA86" s="5"/>
      <c r="BB86" s="5"/>
      <c r="BC86" s="5"/>
      <c r="BD86" s="5"/>
      <c r="BE86" s="5"/>
    </row>
    <row r="87" spans="1:57" ht="15">
      <c r="A87" s="566"/>
      <c r="B87" s="567"/>
      <c r="C87" s="567"/>
      <c r="D87" s="567"/>
      <c r="E87" s="567"/>
      <c r="F87" s="567"/>
      <c r="G87" s="567"/>
      <c r="H87" s="567"/>
      <c r="I87" s="567"/>
      <c r="J87" s="568"/>
      <c r="K87" s="575"/>
      <c r="L87" s="576"/>
      <c r="M87" s="576"/>
      <c r="N87" s="577"/>
      <c r="O87" s="507" t="s">
        <v>232</v>
      </c>
      <c r="P87" s="507"/>
      <c r="Q87" s="507"/>
      <c r="R87" s="507"/>
      <c r="S87" s="507"/>
      <c r="T87" s="507"/>
      <c r="U87" s="552">
        <f>1/K86</f>
        <v>0.002631578947368421</v>
      </c>
      <c r="V87" s="552"/>
      <c r="W87" s="552"/>
      <c r="X87" s="552"/>
      <c r="Y87" s="552"/>
      <c r="Z87" s="553">
        <v>8</v>
      </c>
      <c r="AA87" s="553"/>
      <c r="AB87" s="553"/>
      <c r="AC87" s="553"/>
      <c r="AD87" s="553"/>
      <c r="AE87" s="554">
        <f>1/188.76</f>
        <v>0.005297732570459844</v>
      </c>
      <c r="AF87" s="554"/>
      <c r="AG87" s="554"/>
      <c r="AH87" s="554"/>
      <c r="AI87" s="554"/>
      <c r="AJ87" s="554"/>
      <c r="AK87" s="554"/>
      <c r="AL87" s="554"/>
      <c r="AM87" s="554"/>
      <c r="AN87" s="554"/>
      <c r="AO87" s="554"/>
      <c r="AP87" s="554"/>
      <c r="AQ87" s="554"/>
      <c r="AR87" s="555">
        <f>(U87*Z87*AE87)</f>
        <v>0.00011153121200968092</v>
      </c>
      <c r="AS87" s="555"/>
      <c r="AT87" s="555"/>
      <c r="AU87" s="555"/>
      <c r="AV87" s="555"/>
      <c r="AW87" s="555"/>
      <c r="AX87" s="521">
        <f>'SERVENTE DE LIMPEZA (44h)'!E143</f>
        <v>0</v>
      </c>
      <c r="AY87" s="522"/>
      <c r="AZ87" s="19">
        <f>AX87*AR87</f>
        <v>0</v>
      </c>
      <c r="BA87" s="5"/>
      <c r="BB87" s="5"/>
      <c r="BC87" s="5"/>
      <c r="BD87" s="5"/>
      <c r="BE87" s="5"/>
    </row>
    <row r="88" spans="1:57" ht="15">
      <c r="A88" s="569"/>
      <c r="B88" s="570"/>
      <c r="C88" s="570"/>
      <c r="D88" s="570"/>
      <c r="E88" s="570"/>
      <c r="F88" s="570"/>
      <c r="G88" s="570"/>
      <c r="H88" s="570"/>
      <c r="I88" s="570"/>
      <c r="J88" s="571"/>
      <c r="K88" s="578"/>
      <c r="L88" s="579"/>
      <c r="M88" s="579"/>
      <c r="N88" s="580"/>
      <c r="O88" s="45"/>
      <c r="P88" s="797" t="s">
        <v>39</v>
      </c>
      <c r="Q88" s="797"/>
      <c r="R88" s="797"/>
      <c r="S88" s="797"/>
      <c r="T88" s="797"/>
      <c r="U88" s="797"/>
      <c r="V88" s="797"/>
      <c r="W88" s="797"/>
      <c r="X88" s="797"/>
      <c r="Y88" s="797"/>
      <c r="Z88" s="797"/>
      <c r="AA88" s="797"/>
      <c r="AB88" s="797"/>
      <c r="AC88" s="797"/>
      <c r="AD88" s="797"/>
      <c r="AE88" s="797"/>
      <c r="AF88" s="797"/>
      <c r="AG88" s="797"/>
      <c r="AH88" s="797"/>
      <c r="AI88" s="797"/>
      <c r="AJ88" s="797"/>
      <c r="AK88" s="797"/>
      <c r="AL88" s="797"/>
      <c r="AM88" s="797"/>
      <c r="AN88" s="797"/>
      <c r="AO88" s="797"/>
      <c r="AP88" s="797"/>
      <c r="AQ88" s="797"/>
      <c r="AR88" s="797"/>
      <c r="AS88" s="797"/>
      <c r="AT88" s="797"/>
      <c r="AU88" s="797"/>
      <c r="AV88" s="797"/>
      <c r="AW88" s="797"/>
      <c r="AX88" s="797"/>
      <c r="AY88" s="797"/>
      <c r="AZ88" s="21">
        <f>TRUNC((AZ86+AZ87),2)</f>
        <v>0</v>
      </c>
      <c r="BA88" s="5"/>
      <c r="BB88" s="5"/>
      <c r="BC88" s="5"/>
      <c r="BD88" s="5"/>
      <c r="BE88" s="5"/>
    </row>
    <row r="89" spans="1:57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46"/>
      <c r="L89" s="46"/>
      <c r="M89" s="46"/>
      <c r="N89" s="46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55"/>
      <c r="AJ89" s="55"/>
      <c r="AK89" s="55"/>
      <c r="AL89" s="55"/>
      <c r="AM89" s="55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33"/>
      <c r="BA89" s="34"/>
      <c r="BB89" s="34"/>
      <c r="BC89" s="34"/>
      <c r="BD89" s="34"/>
      <c r="BE89" s="34"/>
    </row>
    <row r="90" spans="1:57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5"/>
      <c r="N90" s="5"/>
      <c r="O90" s="44"/>
      <c r="P90" s="44"/>
      <c r="Q90" s="44"/>
      <c r="R90" s="44"/>
      <c r="S90" s="44"/>
      <c r="T90" s="44"/>
      <c r="U90" s="48"/>
      <c r="V90" s="49" t="s">
        <v>248</v>
      </c>
      <c r="W90" s="49"/>
      <c r="X90" s="49"/>
      <c r="Y90" s="53"/>
      <c r="Z90" s="549" t="s">
        <v>249</v>
      </c>
      <c r="AA90" s="550"/>
      <c r="AB90" s="550"/>
      <c r="AC90" s="550"/>
      <c r="AD90" s="551"/>
      <c r="AE90" s="549" t="s">
        <v>250</v>
      </c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551"/>
      <c r="AR90" s="549" t="s">
        <v>251</v>
      </c>
      <c r="AS90" s="550"/>
      <c r="AT90" s="550"/>
      <c r="AU90" s="550"/>
      <c r="AV90" s="550"/>
      <c r="AW90" s="551"/>
      <c r="AX90" s="556" t="s">
        <v>252</v>
      </c>
      <c r="AY90" s="556"/>
      <c r="AZ90" s="33"/>
      <c r="BA90" s="5"/>
      <c r="BB90" s="5"/>
      <c r="BC90" s="5"/>
      <c r="BD90" s="5"/>
      <c r="BE90" s="5"/>
    </row>
    <row r="91" spans="1:57" ht="25.5">
      <c r="A91" s="756" t="s">
        <v>262</v>
      </c>
      <c r="B91" s="757"/>
      <c r="C91" s="757"/>
      <c r="D91" s="757"/>
      <c r="E91" s="757"/>
      <c r="F91" s="757"/>
      <c r="G91" s="757"/>
      <c r="H91" s="757"/>
      <c r="I91" s="757"/>
      <c r="J91" s="758"/>
      <c r="K91" s="723" t="s">
        <v>222</v>
      </c>
      <c r="L91" s="724"/>
      <c r="M91" s="724"/>
      <c r="N91" s="725"/>
      <c r="O91" s="732" t="s">
        <v>223</v>
      </c>
      <c r="P91" s="733"/>
      <c r="Q91" s="733"/>
      <c r="R91" s="733"/>
      <c r="S91" s="733"/>
      <c r="T91" s="734"/>
      <c r="U91" s="590" t="s">
        <v>254</v>
      </c>
      <c r="V91" s="591"/>
      <c r="W91" s="591"/>
      <c r="X91" s="591"/>
      <c r="Y91" s="592"/>
      <c r="Z91" s="581" t="s">
        <v>255</v>
      </c>
      <c r="AA91" s="582"/>
      <c r="AB91" s="582"/>
      <c r="AC91" s="582"/>
      <c r="AD91" s="583"/>
      <c r="AE91" s="590" t="s">
        <v>263</v>
      </c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2"/>
      <c r="AR91" s="599" t="s">
        <v>257</v>
      </c>
      <c r="AS91" s="600"/>
      <c r="AT91" s="600"/>
      <c r="AU91" s="600"/>
      <c r="AV91" s="600"/>
      <c r="AW91" s="601"/>
      <c r="AX91" s="608" t="s">
        <v>224</v>
      </c>
      <c r="AY91" s="609"/>
      <c r="AZ91" s="18" t="s">
        <v>264</v>
      </c>
      <c r="BA91" s="5"/>
      <c r="BB91" s="5"/>
      <c r="BC91" s="5"/>
      <c r="BD91" s="5"/>
      <c r="BE91" s="5"/>
    </row>
    <row r="92" spans="1:57" ht="15">
      <c r="A92" s="759"/>
      <c r="B92" s="760"/>
      <c r="C92" s="760"/>
      <c r="D92" s="760"/>
      <c r="E92" s="760"/>
      <c r="F92" s="760"/>
      <c r="G92" s="760"/>
      <c r="H92" s="760"/>
      <c r="I92" s="760"/>
      <c r="J92" s="761"/>
      <c r="K92" s="726"/>
      <c r="L92" s="727"/>
      <c r="M92" s="727"/>
      <c r="N92" s="728"/>
      <c r="O92" s="735"/>
      <c r="P92" s="736"/>
      <c r="Q92" s="736"/>
      <c r="R92" s="736"/>
      <c r="S92" s="736"/>
      <c r="T92" s="737"/>
      <c r="U92" s="593"/>
      <c r="V92" s="594"/>
      <c r="W92" s="594"/>
      <c r="X92" s="594"/>
      <c r="Y92" s="595"/>
      <c r="Z92" s="584"/>
      <c r="AA92" s="585"/>
      <c r="AB92" s="585"/>
      <c r="AC92" s="585"/>
      <c r="AD92" s="586"/>
      <c r="AE92" s="593"/>
      <c r="AF92" s="594"/>
      <c r="AG92" s="594"/>
      <c r="AH92" s="594"/>
      <c r="AI92" s="594"/>
      <c r="AJ92" s="594"/>
      <c r="AK92" s="594"/>
      <c r="AL92" s="594"/>
      <c r="AM92" s="594"/>
      <c r="AN92" s="594"/>
      <c r="AO92" s="594"/>
      <c r="AP92" s="594"/>
      <c r="AQ92" s="595"/>
      <c r="AR92" s="602"/>
      <c r="AS92" s="603"/>
      <c r="AT92" s="603"/>
      <c r="AU92" s="603"/>
      <c r="AV92" s="603"/>
      <c r="AW92" s="604"/>
      <c r="AX92" s="610"/>
      <c r="AY92" s="611"/>
      <c r="AZ92" s="67"/>
      <c r="BA92" s="5"/>
      <c r="BB92" s="5"/>
      <c r="BC92" s="5"/>
      <c r="BD92" s="5"/>
      <c r="BE92" s="5"/>
    </row>
    <row r="93" spans="1:57" ht="15">
      <c r="A93" s="762"/>
      <c r="B93" s="763"/>
      <c r="C93" s="763"/>
      <c r="D93" s="763"/>
      <c r="E93" s="763"/>
      <c r="F93" s="763"/>
      <c r="G93" s="763"/>
      <c r="H93" s="763"/>
      <c r="I93" s="763"/>
      <c r="J93" s="764"/>
      <c r="K93" s="729"/>
      <c r="L93" s="730"/>
      <c r="M93" s="730"/>
      <c r="N93" s="731"/>
      <c r="O93" s="738"/>
      <c r="P93" s="739"/>
      <c r="Q93" s="739"/>
      <c r="R93" s="739"/>
      <c r="S93" s="739"/>
      <c r="T93" s="740"/>
      <c r="U93" s="596"/>
      <c r="V93" s="597"/>
      <c r="W93" s="597"/>
      <c r="X93" s="597"/>
      <c r="Y93" s="598"/>
      <c r="Z93" s="587"/>
      <c r="AA93" s="588"/>
      <c r="AB93" s="588"/>
      <c r="AC93" s="588"/>
      <c r="AD93" s="589"/>
      <c r="AE93" s="596"/>
      <c r="AF93" s="597"/>
      <c r="AG93" s="597"/>
      <c r="AH93" s="597"/>
      <c r="AI93" s="597"/>
      <c r="AJ93" s="597"/>
      <c r="AK93" s="597"/>
      <c r="AL93" s="597"/>
      <c r="AM93" s="597"/>
      <c r="AN93" s="597"/>
      <c r="AO93" s="597"/>
      <c r="AP93" s="597"/>
      <c r="AQ93" s="598"/>
      <c r="AR93" s="605"/>
      <c r="AS93" s="606"/>
      <c r="AT93" s="606"/>
      <c r="AU93" s="606"/>
      <c r="AV93" s="606"/>
      <c r="AW93" s="607"/>
      <c r="AX93" s="526" t="s">
        <v>229</v>
      </c>
      <c r="AY93" s="527"/>
      <c r="AZ93" s="67"/>
      <c r="BA93" s="5"/>
      <c r="BB93" s="5"/>
      <c r="BC93" s="5"/>
      <c r="BD93" s="5"/>
      <c r="BE93" s="5"/>
    </row>
    <row r="94" spans="1:57" ht="15">
      <c r="A94" s="563" t="s">
        <v>265</v>
      </c>
      <c r="B94" s="564"/>
      <c r="C94" s="564"/>
      <c r="D94" s="564"/>
      <c r="E94" s="564"/>
      <c r="F94" s="564"/>
      <c r="G94" s="564"/>
      <c r="H94" s="564"/>
      <c r="I94" s="564"/>
      <c r="J94" s="565"/>
      <c r="K94" s="572">
        <v>160</v>
      </c>
      <c r="L94" s="573"/>
      <c r="M94" s="573"/>
      <c r="N94" s="574"/>
      <c r="O94" s="507" t="s">
        <v>231</v>
      </c>
      <c r="P94" s="507"/>
      <c r="Q94" s="507"/>
      <c r="R94" s="507"/>
      <c r="S94" s="507"/>
      <c r="T94" s="507"/>
      <c r="U94" s="552">
        <f>1/(30*K94)</f>
        <v>0.00020833333333333335</v>
      </c>
      <c r="V94" s="552"/>
      <c r="W94" s="552"/>
      <c r="X94" s="552"/>
      <c r="Y94" s="552"/>
      <c r="Z94" s="553">
        <v>0</v>
      </c>
      <c r="AA94" s="553"/>
      <c r="AB94" s="553"/>
      <c r="AC94" s="553"/>
      <c r="AD94" s="553"/>
      <c r="AE94" s="554">
        <f>1/188.76</f>
        <v>0.005297732570459844</v>
      </c>
      <c r="AF94" s="554"/>
      <c r="AG94" s="554"/>
      <c r="AH94" s="554"/>
      <c r="AI94" s="554"/>
      <c r="AJ94" s="554"/>
      <c r="AK94" s="554"/>
      <c r="AL94" s="554"/>
      <c r="AM94" s="554"/>
      <c r="AN94" s="554"/>
      <c r="AO94" s="554"/>
      <c r="AP94" s="554"/>
      <c r="AQ94" s="554"/>
      <c r="AR94" s="555">
        <f>(U94*Z94*AE94)</f>
        <v>0</v>
      </c>
      <c r="AS94" s="555"/>
      <c r="AT94" s="555"/>
      <c r="AU94" s="555"/>
      <c r="AV94" s="555"/>
      <c r="AW94" s="555"/>
      <c r="AX94" s="521">
        <v>0</v>
      </c>
      <c r="AY94" s="522"/>
      <c r="AZ94" s="19">
        <f>AO91*AU91</f>
        <v>0</v>
      </c>
      <c r="BA94" s="5"/>
      <c r="BB94" s="5"/>
      <c r="BC94" s="5"/>
      <c r="BD94" s="5"/>
      <c r="BE94" s="5"/>
    </row>
    <row r="95" spans="1:57" ht="15">
      <c r="A95" s="566"/>
      <c r="B95" s="567"/>
      <c r="C95" s="567"/>
      <c r="D95" s="567"/>
      <c r="E95" s="567"/>
      <c r="F95" s="567"/>
      <c r="G95" s="567"/>
      <c r="H95" s="567"/>
      <c r="I95" s="567"/>
      <c r="J95" s="568"/>
      <c r="K95" s="575"/>
      <c r="L95" s="576"/>
      <c r="M95" s="576"/>
      <c r="N95" s="577"/>
      <c r="O95" s="507" t="s">
        <v>232</v>
      </c>
      <c r="P95" s="507"/>
      <c r="Q95" s="507"/>
      <c r="R95" s="507"/>
      <c r="S95" s="507"/>
      <c r="T95" s="507"/>
      <c r="U95" s="552">
        <f>1/K94</f>
        <v>0.00625</v>
      </c>
      <c r="V95" s="552"/>
      <c r="W95" s="552"/>
      <c r="X95" s="552"/>
      <c r="Y95" s="552"/>
      <c r="Z95" s="553">
        <v>0</v>
      </c>
      <c r="AA95" s="553"/>
      <c r="AB95" s="553"/>
      <c r="AC95" s="553"/>
      <c r="AD95" s="553"/>
      <c r="AE95" s="554">
        <f>1/188.76</f>
        <v>0.005297732570459844</v>
      </c>
      <c r="AF95" s="554"/>
      <c r="AG95" s="554"/>
      <c r="AH95" s="554"/>
      <c r="AI95" s="554"/>
      <c r="AJ95" s="554"/>
      <c r="AK95" s="554"/>
      <c r="AL95" s="554"/>
      <c r="AM95" s="554"/>
      <c r="AN95" s="554"/>
      <c r="AO95" s="554"/>
      <c r="AP95" s="554"/>
      <c r="AQ95" s="554"/>
      <c r="AR95" s="555">
        <f>(U95*Z95*AE95)</f>
        <v>0</v>
      </c>
      <c r="AS95" s="555"/>
      <c r="AT95" s="555"/>
      <c r="AU95" s="555"/>
      <c r="AV95" s="555"/>
      <c r="AW95" s="555"/>
      <c r="AX95" s="521">
        <v>0</v>
      </c>
      <c r="AY95" s="522"/>
      <c r="AZ95" s="19">
        <f>AO92*AU92</f>
        <v>0</v>
      </c>
      <c r="BA95" s="5"/>
      <c r="BB95" s="5"/>
      <c r="BC95" s="5"/>
      <c r="BD95" s="5"/>
      <c r="BE95" s="5"/>
    </row>
    <row r="96" spans="1:57" ht="15">
      <c r="A96" s="569"/>
      <c r="B96" s="570"/>
      <c r="C96" s="570"/>
      <c r="D96" s="570"/>
      <c r="E96" s="570"/>
      <c r="F96" s="570"/>
      <c r="G96" s="570"/>
      <c r="H96" s="570"/>
      <c r="I96" s="570"/>
      <c r="J96" s="571"/>
      <c r="K96" s="578"/>
      <c r="L96" s="579"/>
      <c r="M96" s="579"/>
      <c r="N96" s="580"/>
      <c r="O96" s="561" t="s">
        <v>39</v>
      </c>
      <c r="P96" s="562"/>
      <c r="Q96" s="562"/>
      <c r="R96" s="562"/>
      <c r="S96" s="562"/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562"/>
      <c r="AI96" s="562"/>
      <c r="AJ96" s="562"/>
      <c r="AK96" s="562"/>
      <c r="AL96" s="562"/>
      <c r="AM96" s="562"/>
      <c r="AN96" s="562"/>
      <c r="AO96" s="562"/>
      <c r="AP96" s="562"/>
      <c r="AQ96" s="562"/>
      <c r="AR96" s="562"/>
      <c r="AS96" s="562"/>
      <c r="AT96" s="562"/>
      <c r="AU96" s="562"/>
      <c r="AV96" s="562"/>
      <c r="AW96" s="562"/>
      <c r="AX96" s="562"/>
      <c r="AY96" s="562"/>
      <c r="AZ96" s="66" t="s">
        <v>266</v>
      </c>
      <c r="BA96" s="5"/>
      <c r="BB96" s="5"/>
      <c r="BC96" s="5"/>
      <c r="BD96" s="5"/>
      <c r="BE96" s="5"/>
    </row>
    <row r="97" spans="1:57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6.5" customHeight="1">
      <c r="A98" s="756" t="s">
        <v>267</v>
      </c>
      <c r="B98" s="757"/>
      <c r="C98" s="757"/>
      <c r="D98" s="757"/>
      <c r="E98" s="757"/>
      <c r="F98" s="757"/>
      <c r="G98" s="757"/>
      <c r="H98" s="757"/>
      <c r="I98" s="757"/>
      <c r="J98" s="758"/>
      <c r="K98" s="723" t="s">
        <v>222</v>
      </c>
      <c r="L98" s="724"/>
      <c r="M98" s="724"/>
      <c r="N98" s="725"/>
      <c r="O98" s="732" t="s">
        <v>223</v>
      </c>
      <c r="P98" s="733"/>
      <c r="Q98" s="733"/>
      <c r="R98" s="733"/>
      <c r="S98" s="733"/>
      <c r="T98" s="734"/>
      <c r="U98" s="497" t="s">
        <v>222</v>
      </c>
      <c r="V98" s="498"/>
      <c r="W98" s="498"/>
      <c r="X98" s="498"/>
      <c r="Y98" s="499"/>
      <c r="Z98" s="608" t="s">
        <v>224</v>
      </c>
      <c r="AA98" s="609"/>
      <c r="AB98" s="609"/>
      <c r="AC98" s="609"/>
      <c r="AD98" s="741"/>
      <c r="AE98" s="526" t="s">
        <v>225</v>
      </c>
      <c r="AF98" s="527"/>
      <c r="AG98" s="527"/>
      <c r="AH98" s="527"/>
      <c r="AI98" s="527"/>
      <c r="AJ98" s="527"/>
      <c r="AK98" s="527"/>
      <c r="AL98" s="527"/>
      <c r="AM98" s="527"/>
      <c r="AN98" s="527"/>
      <c r="AO98" s="527"/>
      <c r="AP98" s="527"/>
      <c r="AQ98" s="528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9.5" customHeight="1">
      <c r="A99" s="759"/>
      <c r="B99" s="760"/>
      <c r="C99" s="760"/>
      <c r="D99" s="760"/>
      <c r="E99" s="760"/>
      <c r="F99" s="760"/>
      <c r="G99" s="760"/>
      <c r="H99" s="760"/>
      <c r="I99" s="760"/>
      <c r="J99" s="761"/>
      <c r="K99" s="726"/>
      <c r="L99" s="727"/>
      <c r="M99" s="727"/>
      <c r="N99" s="728"/>
      <c r="O99" s="735"/>
      <c r="P99" s="736"/>
      <c r="Q99" s="736"/>
      <c r="R99" s="736"/>
      <c r="S99" s="736"/>
      <c r="T99" s="737"/>
      <c r="U99" s="501" t="s">
        <v>226</v>
      </c>
      <c r="V99" s="502"/>
      <c r="W99" s="502"/>
      <c r="X99" s="502"/>
      <c r="Y99" s="503"/>
      <c r="Z99" s="610"/>
      <c r="AA99" s="611"/>
      <c r="AB99" s="611"/>
      <c r="AC99" s="611"/>
      <c r="AD99" s="742"/>
      <c r="AE99" s="526" t="s">
        <v>227</v>
      </c>
      <c r="AF99" s="527"/>
      <c r="AG99" s="527"/>
      <c r="AH99" s="527"/>
      <c r="AI99" s="527"/>
      <c r="AJ99" s="527"/>
      <c r="AK99" s="527"/>
      <c r="AL99" s="527"/>
      <c r="AM99" s="527"/>
      <c r="AN99" s="527"/>
      <c r="AO99" s="527"/>
      <c r="AP99" s="527"/>
      <c r="AQ99" s="528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20.25" customHeight="1">
      <c r="A100" s="762"/>
      <c r="B100" s="763"/>
      <c r="C100" s="763"/>
      <c r="D100" s="763"/>
      <c r="E100" s="763"/>
      <c r="F100" s="763"/>
      <c r="G100" s="763"/>
      <c r="H100" s="763"/>
      <c r="I100" s="763"/>
      <c r="J100" s="764"/>
      <c r="K100" s="729"/>
      <c r="L100" s="730"/>
      <c r="M100" s="730"/>
      <c r="N100" s="731"/>
      <c r="O100" s="738"/>
      <c r="P100" s="739"/>
      <c r="Q100" s="739"/>
      <c r="R100" s="739"/>
      <c r="S100" s="739"/>
      <c r="T100" s="740"/>
      <c r="U100" s="501" t="s">
        <v>228</v>
      </c>
      <c r="V100" s="502"/>
      <c r="W100" s="502"/>
      <c r="X100" s="502"/>
      <c r="Y100" s="503"/>
      <c r="Z100" s="526" t="s">
        <v>229</v>
      </c>
      <c r="AA100" s="527"/>
      <c r="AB100" s="527"/>
      <c r="AC100" s="527"/>
      <c r="AD100" s="528"/>
      <c r="AE100" s="526"/>
      <c r="AF100" s="527"/>
      <c r="AG100" s="527"/>
      <c r="AH100" s="527"/>
      <c r="AI100" s="527"/>
      <c r="AJ100" s="527"/>
      <c r="AK100" s="527"/>
      <c r="AL100" s="527"/>
      <c r="AM100" s="527"/>
      <c r="AN100" s="527"/>
      <c r="AO100" s="527"/>
      <c r="AP100" s="527"/>
      <c r="AQ100" s="528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5">
      <c r="A101" s="563" t="s">
        <v>268</v>
      </c>
      <c r="B101" s="564"/>
      <c r="C101" s="564"/>
      <c r="D101" s="564"/>
      <c r="E101" s="564"/>
      <c r="F101" s="564"/>
      <c r="G101" s="564"/>
      <c r="H101" s="564"/>
      <c r="I101" s="564"/>
      <c r="J101" s="565"/>
      <c r="K101" s="572">
        <v>450</v>
      </c>
      <c r="L101" s="573"/>
      <c r="M101" s="573"/>
      <c r="N101" s="574"/>
      <c r="O101" s="515" t="s">
        <v>231</v>
      </c>
      <c r="P101" s="516"/>
      <c r="Q101" s="516"/>
      <c r="R101" s="516"/>
      <c r="S101" s="516"/>
      <c r="T101" s="517"/>
      <c r="U101" s="552">
        <f>1/(30*K101)</f>
        <v>7.407407407407407E-05</v>
      </c>
      <c r="V101" s="552"/>
      <c r="W101" s="552"/>
      <c r="X101" s="552"/>
      <c r="Y101" s="552"/>
      <c r="Z101" s="612">
        <f>'ENCARREGADO (44h)'!E143</f>
        <v>0</v>
      </c>
      <c r="AA101" s="613"/>
      <c r="AB101" s="613"/>
      <c r="AC101" s="613"/>
      <c r="AD101" s="614"/>
      <c r="AE101" s="532">
        <f aca="true" t="shared" si="5" ref="AE101:AE106">TRUNC((U101*Z101),3)</f>
        <v>0</v>
      </c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5">
      <c r="A102" s="566"/>
      <c r="B102" s="567"/>
      <c r="C102" s="567"/>
      <c r="D102" s="567"/>
      <c r="E102" s="567"/>
      <c r="F102" s="567"/>
      <c r="G102" s="567"/>
      <c r="H102" s="567"/>
      <c r="I102" s="567"/>
      <c r="J102" s="568"/>
      <c r="K102" s="575"/>
      <c r="L102" s="576"/>
      <c r="M102" s="576"/>
      <c r="N102" s="577"/>
      <c r="O102" s="515" t="s">
        <v>232</v>
      </c>
      <c r="P102" s="516"/>
      <c r="Q102" s="516"/>
      <c r="R102" s="516"/>
      <c r="S102" s="516"/>
      <c r="T102" s="517"/>
      <c r="U102" s="552">
        <f>1/K101</f>
        <v>0.0022222222222222222</v>
      </c>
      <c r="V102" s="552"/>
      <c r="W102" s="552"/>
      <c r="X102" s="552"/>
      <c r="Y102" s="552"/>
      <c r="Z102" s="612">
        <f>'SERVENTE DE LIMPEZA (44h)'!E143</f>
        <v>0</v>
      </c>
      <c r="AA102" s="613"/>
      <c r="AB102" s="613"/>
      <c r="AC102" s="613"/>
      <c r="AD102" s="614"/>
      <c r="AE102" s="532">
        <f t="shared" si="5"/>
        <v>0</v>
      </c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5">
      <c r="A103" s="569"/>
      <c r="B103" s="570"/>
      <c r="C103" s="570"/>
      <c r="D103" s="570"/>
      <c r="E103" s="570"/>
      <c r="F103" s="570"/>
      <c r="G103" s="570"/>
      <c r="H103" s="570"/>
      <c r="I103" s="570"/>
      <c r="J103" s="571"/>
      <c r="K103" s="578"/>
      <c r="L103" s="579"/>
      <c r="M103" s="579"/>
      <c r="N103" s="580"/>
      <c r="O103" s="7" t="s">
        <v>39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20"/>
      <c r="AE103" s="512">
        <f>TRUNC(SUM(AE101:AQ102),2)</f>
        <v>0</v>
      </c>
      <c r="AF103" s="513"/>
      <c r="AG103" s="513"/>
      <c r="AH103" s="513"/>
      <c r="AI103" s="513"/>
      <c r="AJ103" s="513"/>
      <c r="AK103" s="513"/>
      <c r="AL103" s="513"/>
      <c r="AM103" s="513"/>
      <c r="AN103" s="513"/>
      <c r="AO103" s="513"/>
      <c r="AP103" s="513"/>
      <c r="AQ103" s="51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21" customHeight="1">
      <c r="A105" s="563" t="s">
        <v>269</v>
      </c>
      <c r="B105" s="564"/>
      <c r="C105" s="564"/>
      <c r="D105" s="564"/>
      <c r="E105" s="564"/>
      <c r="F105" s="564"/>
      <c r="G105" s="564"/>
      <c r="H105" s="564"/>
      <c r="I105" s="564"/>
      <c r="J105" s="565"/>
      <c r="K105" s="572">
        <v>450</v>
      </c>
      <c r="L105" s="573"/>
      <c r="M105" s="573"/>
      <c r="N105" s="574"/>
      <c r="O105" s="515" t="s">
        <v>231</v>
      </c>
      <c r="P105" s="516"/>
      <c r="Q105" s="516"/>
      <c r="R105" s="516"/>
      <c r="S105" s="516"/>
      <c r="T105" s="517"/>
      <c r="U105" s="552">
        <f>1/(30*K105)</f>
        <v>7.407407407407407E-05</v>
      </c>
      <c r="V105" s="552"/>
      <c r="W105" s="552"/>
      <c r="X105" s="552"/>
      <c r="Y105" s="552"/>
      <c r="Z105" s="612">
        <f>'ENCARREGADO (44h)'!E143</f>
        <v>0</v>
      </c>
      <c r="AA105" s="613"/>
      <c r="AB105" s="613"/>
      <c r="AC105" s="613"/>
      <c r="AD105" s="614"/>
      <c r="AE105" s="532">
        <f t="shared" si="5"/>
        <v>0</v>
      </c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8" customHeight="1">
      <c r="A106" s="566"/>
      <c r="B106" s="567"/>
      <c r="C106" s="567"/>
      <c r="D106" s="567"/>
      <c r="E106" s="567"/>
      <c r="F106" s="567"/>
      <c r="G106" s="567"/>
      <c r="H106" s="567"/>
      <c r="I106" s="567"/>
      <c r="J106" s="568"/>
      <c r="K106" s="575"/>
      <c r="L106" s="576"/>
      <c r="M106" s="576"/>
      <c r="N106" s="577"/>
      <c r="O106" s="515" t="s">
        <v>232</v>
      </c>
      <c r="P106" s="516"/>
      <c r="Q106" s="516"/>
      <c r="R106" s="516"/>
      <c r="S106" s="516"/>
      <c r="T106" s="517"/>
      <c r="U106" s="552">
        <f>1/K105</f>
        <v>0.0022222222222222222</v>
      </c>
      <c r="V106" s="552"/>
      <c r="W106" s="552"/>
      <c r="X106" s="552"/>
      <c r="Y106" s="552"/>
      <c r="Z106" s="612">
        <f>'SERVENTE DE LIMPEZA (44h)'!E143</f>
        <v>0</v>
      </c>
      <c r="AA106" s="613"/>
      <c r="AB106" s="613"/>
      <c r="AC106" s="613"/>
      <c r="AD106" s="614"/>
      <c r="AE106" s="532">
        <f t="shared" si="5"/>
        <v>0</v>
      </c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21" customHeight="1">
      <c r="A107" s="569"/>
      <c r="B107" s="570"/>
      <c r="C107" s="570"/>
      <c r="D107" s="570"/>
      <c r="E107" s="570"/>
      <c r="F107" s="570"/>
      <c r="G107" s="570"/>
      <c r="H107" s="570"/>
      <c r="I107" s="570"/>
      <c r="J107" s="571"/>
      <c r="K107" s="578"/>
      <c r="L107" s="579"/>
      <c r="M107" s="579"/>
      <c r="N107" s="580"/>
      <c r="O107" s="7" t="s">
        <v>39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20"/>
      <c r="AE107" s="512">
        <f>TRUNC(SUM(AE105:AQ106),2)</f>
        <v>0</v>
      </c>
      <c r="AF107" s="513"/>
      <c r="AG107" s="513"/>
      <c r="AH107" s="513"/>
      <c r="AI107" s="513"/>
      <c r="AJ107" s="513"/>
      <c r="AK107" s="513"/>
      <c r="AL107" s="513"/>
      <c r="AM107" s="513"/>
      <c r="AN107" s="513"/>
      <c r="AO107" s="513"/>
      <c r="AP107" s="513"/>
      <c r="AQ107" s="51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5">
      <c r="A110" s="5"/>
      <c r="B110" s="5"/>
      <c r="C110" s="39" t="s">
        <v>270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5"/>
      <c r="AZ110" s="5"/>
      <c r="BA110" s="5"/>
      <c r="BB110" s="5"/>
      <c r="BC110" s="5"/>
      <c r="BD110" s="5"/>
      <c r="BE110" s="5"/>
    </row>
    <row r="111" spans="1:57" ht="15">
      <c r="A111" s="5"/>
      <c r="B111" s="5"/>
      <c r="C111" s="39"/>
      <c r="D111" s="39"/>
      <c r="E111" s="39"/>
      <c r="F111" s="39"/>
      <c r="G111" s="39"/>
      <c r="H111" s="798" t="s">
        <v>271</v>
      </c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99"/>
      <c r="T111" s="799"/>
      <c r="U111" s="799"/>
      <c r="V111" s="799"/>
      <c r="W111" s="799"/>
      <c r="X111" s="799"/>
      <c r="Y111" s="799"/>
      <c r="Z111" s="799"/>
      <c r="AA111" s="799"/>
      <c r="AB111" s="799"/>
      <c r="AC111" s="799"/>
      <c r="AD111" s="799"/>
      <c r="AE111" s="799"/>
      <c r="AF111" s="799"/>
      <c r="AG111" s="799"/>
      <c r="AH111" s="799"/>
      <c r="AI111" s="799"/>
      <c r="AJ111" s="799"/>
      <c r="AK111" s="799"/>
      <c r="AL111" s="799"/>
      <c r="AM111" s="799"/>
      <c r="AN111" s="799"/>
      <c r="AO111" s="799"/>
      <c r="AP111" s="799"/>
      <c r="AQ111" s="799"/>
      <c r="AR111" s="800"/>
      <c r="AS111" s="804"/>
      <c r="AT111" s="805"/>
      <c r="AU111" s="805"/>
      <c r="AV111" s="805"/>
      <c r="AW111" s="805"/>
      <c r="AX111" s="805"/>
      <c r="AY111" s="5"/>
      <c r="AZ111" s="5"/>
      <c r="BA111" s="5"/>
      <c r="BB111" s="5"/>
      <c r="BC111" s="5"/>
      <c r="BD111" s="5"/>
      <c r="BE111" s="5"/>
    </row>
    <row r="112" spans="1:57" ht="15">
      <c r="A112" s="14"/>
      <c r="B112" s="14"/>
      <c r="C112" s="40"/>
      <c r="D112" s="40"/>
      <c r="E112" s="40"/>
      <c r="F112" s="40"/>
      <c r="G112" s="40"/>
      <c r="H112" s="801"/>
      <c r="I112" s="802"/>
      <c r="J112" s="802"/>
      <c r="K112" s="802"/>
      <c r="L112" s="802"/>
      <c r="M112" s="802"/>
      <c r="N112" s="802"/>
      <c r="O112" s="802"/>
      <c r="P112" s="802"/>
      <c r="Q112" s="802"/>
      <c r="R112" s="802"/>
      <c r="S112" s="802"/>
      <c r="T112" s="802"/>
      <c r="U112" s="802"/>
      <c r="V112" s="802"/>
      <c r="W112" s="802"/>
      <c r="X112" s="802"/>
      <c r="Y112" s="802"/>
      <c r="Z112" s="802"/>
      <c r="AA112" s="802"/>
      <c r="AB112" s="802"/>
      <c r="AC112" s="802"/>
      <c r="AD112" s="802"/>
      <c r="AE112" s="802"/>
      <c r="AF112" s="802"/>
      <c r="AG112" s="802"/>
      <c r="AH112" s="802"/>
      <c r="AI112" s="802"/>
      <c r="AJ112" s="802"/>
      <c r="AK112" s="802"/>
      <c r="AL112" s="802"/>
      <c r="AM112" s="802"/>
      <c r="AN112" s="802"/>
      <c r="AO112" s="802"/>
      <c r="AP112" s="802"/>
      <c r="AQ112" s="802"/>
      <c r="AR112" s="803"/>
      <c r="AS112" s="804"/>
      <c r="AT112" s="805"/>
      <c r="AU112" s="805"/>
      <c r="AV112" s="805"/>
      <c r="AW112" s="805"/>
      <c r="AX112" s="805"/>
      <c r="AY112" s="14"/>
      <c r="AZ112" s="5"/>
      <c r="BA112" s="14"/>
      <c r="BB112" s="14"/>
      <c r="BC112" s="14"/>
      <c r="BD112" s="14"/>
      <c r="BE112" s="14"/>
    </row>
    <row r="113" spans="1:57" ht="15">
      <c r="A113" s="41"/>
      <c r="B113" s="41"/>
      <c r="C113" s="621"/>
      <c r="D113" s="621"/>
      <c r="E113" s="621"/>
      <c r="F113" s="621"/>
      <c r="G113" s="621"/>
      <c r="H113" s="621"/>
      <c r="I113" s="621"/>
      <c r="J113" s="621"/>
      <c r="K113" s="621"/>
      <c r="L113" s="621"/>
      <c r="M113" s="621"/>
      <c r="N113" s="621"/>
      <c r="O113" s="621"/>
      <c r="P113" s="621"/>
      <c r="Q113" s="621"/>
      <c r="R113" s="621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41"/>
      <c r="AF113" s="41"/>
      <c r="AG113" s="41"/>
      <c r="AH113" s="41"/>
      <c r="AI113" s="57"/>
      <c r="AJ113" s="57"/>
      <c r="AK113" s="57"/>
      <c r="AL113" s="57"/>
      <c r="AM113" s="57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5"/>
      <c r="BA113" s="41"/>
      <c r="BB113" s="41"/>
      <c r="BC113" s="41"/>
      <c r="BD113" s="41"/>
      <c r="BE113" s="41"/>
    </row>
    <row r="114" spans="1:57" ht="15">
      <c r="A114" s="5"/>
      <c r="B114" s="5"/>
      <c r="C114" s="806" t="s">
        <v>272</v>
      </c>
      <c r="D114" s="806"/>
      <c r="E114" s="806"/>
      <c r="F114" s="806"/>
      <c r="G114" s="806"/>
      <c r="H114" s="806"/>
      <c r="I114" s="806"/>
      <c r="J114" s="806"/>
      <c r="K114" s="806"/>
      <c r="L114" s="806"/>
      <c r="M114" s="806"/>
      <c r="N114" s="806"/>
      <c r="O114" s="806"/>
      <c r="P114" s="806"/>
      <c r="Q114" s="806"/>
      <c r="R114" s="806"/>
      <c r="S114" s="807" t="s">
        <v>273</v>
      </c>
      <c r="T114" s="808"/>
      <c r="U114" s="809"/>
      <c r="V114" s="622" t="s">
        <v>274</v>
      </c>
      <c r="W114" s="623"/>
      <c r="X114" s="623"/>
      <c r="Y114" s="623"/>
      <c r="Z114" s="623"/>
      <c r="AA114" s="623"/>
      <c r="AB114" s="623"/>
      <c r="AC114" s="623"/>
      <c r="AD114" s="623"/>
      <c r="AE114" s="624"/>
      <c r="AF114" s="807" t="s">
        <v>275</v>
      </c>
      <c r="AG114" s="808"/>
      <c r="AH114" s="808"/>
      <c r="AI114" s="809"/>
      <c r="AJ114" s="807" t="s">
        <v>276</v>
      </c>
      <c r="AK114" s="808"/>
      <c r="AL114" s="808"/>
      <c r="AM114" s="808"/>
      <c r="AN114" s="808"/>
      <c r="AO114" s="808"/>
      <c r="AP114" s="809"/>
      <c r="AQ114" s="708" t="s">
        <v>277</v>
      </c>
      <c r="AR114" s="708" t="s">
        <v>278</v>
      </c>
      <c r="AS114" s="816"/>
      <c r="AT114" s="817"/>
      <c r="AU114" s="817"/>
      <c r="AV114" s="817"/>
      <c r="AW114" s="817"/>
      <c r="AX114" s="817"/>
      <c r="AY114" s="5"/>
      <c r="AZ114" s="5"/>
      <c r="BA114" s="5"/>
      <c r="BB114" s="5"/>
      <c r="BC114" s="5"/>
      <c r="BD114" s="5"/>
      <c r="BE114" s="5"/>
    </row>
    <row r="115" spans="1:57" ht="15">
      <c r="A115" s="5"/>
      <c r="B115" s="5"/>
      <c r="C115" s="806"/>
      <c r="D115" s="806"/>
      <c r="E115" s="806"/>
      <c r="F115" s="806"/>
      <c r="G115" s="806"/>
      <c r="H115" s="806"/>
      <c r="I115" s="806"/>
      <c r="J115" s="806"/>
      <c r="K115" s="806"/>
      <c r="L115" s="806"/>
      <c r="M115" s="806"/>
      <c r="N115" s="806"/>
      <c r="O115" s="806"/>
      <c r="P115" s="806"/>
      <c r="Q115" s="806"/>
      <c r="R115" s="806"/>
      <c r="S115" s="810"/>
      <c r="T115" s="811"/>
      <c r="U115" s="812"/>
      <c r="V115" s="807" t="s">
        <v>279</v>
      </c>
      <c r="W115" s="808"/>
      <c r="X115" s="808"/>
      <c r="Y115" s="808"/>
      <c r="Z115" s="809"/>
      <c r="AA115" s="807" t="s">
        <v>280</v>
      </c>
      <c r="AB115" s="808"/>
      <c r="AC115" s="808"/>
      <c r="AD115" s="808"/>
      <c r="AE115" s="809"/>
      <c r="AF115" s="810"/>
      <c r="AG115" s="811"/>
      <c r="AH115" s="811"/>
      <c r="AI115" s="812"/>
      <c r="AJ115" s="810"/>
      <c r="AK115" s="811"/>
      <c r="AL115" s="811"/>
      <c r="AM115" s="811"/>
      <c r="AN115" s="811"/>
      <c r="AO115" s="811"/>
      <c r="AP115" s="812"/>
      <c r="AQ115" s="709"/>
      <c r="AR115" s="709"/>
      <c r="AS115" s="816"/>
      <c r="AT115" s="817"/>
      <c r="AU115" s="817"/>
      <c r="AV115" s="817"/>
      <c r="AW115" s="817"/>
      <c r="AX115" s="817"/>
      <c r="AY115" s="5"/>
      <c r="AZ115" s="5"/>
      <c r="BA115" s="5"/>
      <c r="BB115" s="5"/>
      <c r="BC115" s="5"/>
      <c r="BD115" s="5"/>
      <c r="BE115" s="5"/>
    </row>
    <row r="116" spans="1:57" ht="15">
      <c r="A116" s="5"/>
      <c r="B116" s="5"/>
      <c r="C116" s="806"/>
      <c r="D116" s="806"/>
      <c r="E116" s="806"/>
      <c r="F116" s="806"/>
      <c r="G116" s="806"/>
      <c r="H116" s="806"/>
      <c r="I116" s="806"/>
      <c r="J116" s="806"/>
      <c r="K116" s="806"/>
      <c r="L116" s="806"/>
      <c r="M116" s="806"/>
      <c r="N116" s="806"/>
      <c r="O116" s="806"/>
      <c r="P116" s="806"/>
      <c r="Q116" s="806"/>
      <c r="R116" s="806"/>
      <c r="S116" s="810"/>
      <c r="T116" s="811"/>
      <c r="U116" s="812"/>
      <c r="V116" s="810"/>
      <c r="W116" s="811"/>
      <c r="X116" s="811"/>
      <c r="Y116" s="811"/>
      <c r="Z116" s="812"/>
      <c r="AA116" s="810"/>
      <c r="AB116" s="811"/>
      <c r="AC116" s="811"/>
      <c r="AD116" s="811"/>
      <c r="AE116" s="812"/>
      <c r="AF116" s="810"/>
      <c r="AG116" s="811"/>
      <c r="AH116" s="811"/>
      <c r="AI116" s="812"/>
      <c r="AJ116" s="810"/>
      <c r="AK116" s="811"/>
      <c r="AL116" s="811"/>
      <c r="AM116" s="811"/>
      <c r="AN116" s="811"/>
      <c r="AO116" s="811"/>
      <c r="AP116" s="812"/>
      <c r="AQ116" s="709"/>
      <c r="AR116" s="709"/>
      <c r="AS116" s="816"/>
      <c r="AT116" s="817"/>
      <c r="AU116" s="817"/>
      <c r="AV116" s="817"/>
      <c r="AW116" s="817"/>
      <c r="AX116" s="817"/>
      <c r="AY116" s="5"/>
      <c r="AZ116" s="5"/>
      <c r="BA116" s="5"/>
      <c r="BB116" s="5"/>
      <c r="BC116" s="5"/>
      <c r="BD116" s="5"/>
      <c r="BE116" s="5"/>
    </row>
    <row r="117" spans="1:57" ht="15">
      <c r="A117" s="5"/>
      <c r="B117" s="5"/>
      <c r="C117" s="806"/>
      <c r="D117" s="806"/>
      <c r="E117" s="806"/>
      <c r="F117" s="806"/>
      <c r="G117" s="806"/>
      <c r="H117" s="806"/>
      <c r="I117" s="806"/>
      <c r="J117" s="806"/>
      <c r="K117" s="806"/>
      <c r="L117" s="806"/>
      <c r="M117" s="806"/>
      <c r="N117" s="806"/>
      <c r="O117" s="806"/>
      <c r="P117" s="806"/>
      <c r="Q117" s="806"/>
      <c r="R117" s="806"/>
      <c r="S117" s="813"/>
      <c r="T117" s="814"/>
      <c r="U117" s="815"/>
      <c r="V117" s="813"/>
      <c r="W117" s="814"/>
      <c r="X117" s="814"/>
      <c r="Y117" s="814"/>
      <c r="Z117" s="815"/>
      <c r="AA117" s="813"/>
      <c r="AB117" s="814"/>
      <c r="AC117" s="814"/>
      <c r="AD117" s="814"/>
      <c r="AE117" s="815"/>
      <c r="AF117" s="813"/>
      <c r="AG117" s="814"/>
      <c r="AH117" s="814"/>
      <c r="AI117" s="815"/>
      <c r="AJ117" s="813"/>
      <c r="AK117" s="814"/>
      <c r="AL117" s="814"/>
      <c r="AM117" s="814"/>
      <c r="AN117" s="814"/>
      <c r="AO117" s="814"/>
      <c r="AP117" s="815"/>
      <c r="AQ117" s="710"/>
      <c r="AR117" s="710"/>
      <c r="AS117" s="816"/>
      <c r="AT117" s="817"/>
      <c r="AU117" s="817"/>
      <c r="AV117" s="817"/>
      <c r="AW117" s="817"/>
      <c r="AX117" s="817"/>
      <c r="AY117" s="5"/>
      <c r="AZ117" s="5"/>
      <c r="BA117" s="5"/>
      <c r="BB117" s="5"/>
      <c r="BC117" s="5"/>
      <c r="BD117" s="5"/>
      <c r="BE117" s="5"/>
    </row>
    <row r="118" spans="1:57" ht="15">
      <c r="A118" s="5"/>
      <c r="B118" s="5"/>
      <c r="C118" s="625" t="s">
        <v>281</v>
      </c>
      <c r="D118" s="626"/>
      <c r="E118" s="626"/>
      <c r="F118" s="626"/>
      <c r="G118" s="626"/>
      <c r="H118" s="626"/>
      <c r="I118" s="626"/>
      <c r="J118" s="626"/>
      <c r="K118" s="626"/>
      <c r="L118" s="626"/>
      <c r="M118" s="626"/>
      <c r="N118" s="626"/>
      <c r="O118" s="626"/>
      <c r="P118" s="626"/>
      <c r="Q118" s="626"/>
      <c r="R118" s="626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9"/>
      <c r="AR118" s="59"/>
      <c r="AS118" s="816"/>
      <c r="AT118" s="817"/>
      <c r="AU118" s="817"/>
      <c r="AV118" s="817"/>
      <c r="AW118" s="817"/>
      <c r="AX118" s="817"/>
      <c r="AY118" s="5"/>
      <c r="AZ118" s="5"/>
      <c r="BA118" s="5"/>
      <c r="BB118" s="5"/>
      <c r="BC118" s="5"/>
      <c r="BD118" s="5"/>
      <c r="BE118" s="5"/>
    </row>
    <row r="119" spans="1:50" ht="15">
      <c r="A119" s="5"/>
      <c r="B119" s="5"/>
      <c r="C119" s="627" t="s">
        <v>230</v>
      </c>
      <c r="D119" s="627"/>
      <c r="E119" s="627"/>
      <c r="F119" s="627"/>
      <c r="G119" s="627"/>
      <c r="H119" s="627"/>
      <c r="I119" s="627"/>
      <c r="J119" s="627"/>
      <c r="K119" s="627"/>
      <c r="L119" s="627"/>
      <c r="M119" s="627"/>
      <c r="N119" s="627"/>
      <c r="O119" s="627"/>
      <c r="P119" s="627"/>
      <c r="Q119" s="627"/>
      <c r="R119" s="627"/>
      <c r="S119" s="628">
        <f>K9</f>
        <v>1200</v>
      </c>
      <c r="T119" s="629"/>
      <c r="U119" s="630"/>
      <c r="V119" s="631">
        <v>0</v>
      </c>
      <c r="W119" s="632"/>
      <c r="X119" s="632"/>
      <c r="Y119" s="632"/>
      <c r="Z119" s="633"/>
      <c r="AA119" s="631">
        <v>0</v>
      </c>
      <c r="AB119" s="632"/>
      <c r="AC119" s="632"/>
      <c r="AD119" s="632"/>
      <c r="AE119" s="633"/>
      <c r="AF119" s="615">
        <f>AE11</f>
        <v>0</v>
      </c>
      <c r="AG119" s="616"/>
      <c r="AH119" s="616"/>
      <c r="AI119" s="617"/>
      <c r="AJ119" s="618">
        <f>(AA119/20.8363*AF121)</f>
        <v>0</v>
      </c>
      <c r="AK119" s="619"/>
      <c r="AL119" s="619"/>
      <c r="AM119" s="619"/>
      <c r="AN119" s="619"/>
      <c r="AO119" s="619"/>
      <c r="AP119" s="620"/>
      <c r="AQ119" s="60"/>
      <c r="AR119" s="60"/>
      <c r="AS119" s="816"/>
      <c r="AT119" s="817"/>
      <c r="AU119" s="817"/>
      <c r="AV119" s="817"/>
      <c r="AW119" s="817"/>
      <c r="AX119" s="817"/>
    </row>
    <row r="120" spans="1:62" ht="15">
      <c r="A120" s="5"/>
      <c r="B120" s="5"/>
      <c r="C120" s="627" t="s">
        <v>282</v>
      </c>
      <c r="D120" s="627"/>
      <c r="E120" s="627"/>
      <c r="F120" s="627"/>
      <c r="G120" s="627"/>
      <c r="H120" s="627"/>
      <c r="I120" s="627"/>
      <c r="J120" s="627"/>
      <c r="K120" s="627"/>
      <c r="L120" s="627"/>
      <c r="M120" s="627"/>
      <c r="N120" s="627"/>
      <c r="O120" s="627"/>
      <c r="P120" s="627"/>
      <c r="Q120" s="627"/>
      <c r="R120" s="627"/>
      <c r="S120" s="628">
        <f>K13</f>
        <v>1200</v>
      </c>
      <c r="T120" s="629"/>
      <c r="U120" s="630"/>
      <c r="V120" s="631">
        <v>79651.66</v>
      </c>
      <c r="W120" s="632"/>
      <c r="X120" s="632"/>
      <c r="Y120" s="632"/>
      <c r="Z120" s="633"/>
      <c r="AA120" s="631">
        <v>1585648.05</v>
      </c>
      <c r="AB120" s="632"/>
      <c r="AC120" s="632"/>
      <c r="AD120" s="632"/>
      <c r="AE120" s="633"/>
      <c r="AF120" s="615">
        <f>AE15</f>
        <v>0</v>
      </c>
      <c r="AG120" s="616"/>
      <c r="AH120" s="616"/>
      <c r="AI120" s="617"/>
      <c r="AJ120" s="634">
        <f>TRUNC((AF120/20.8363*AA120),2)</f>
        <v>0</v>
      </c>
      <c r="AK120" s="635"/>
      <c r="AL120" s="635"/>
      <c r="AM120" s="635"/>
      <c r="AN120" s="635"/>
      <c r="AO120" s="635"/>
      <c r="AP120" s="635"/>
      <c r="AQ120" s="61">
        <f>AA120/S120/20.8363</f>
        <v>63.4168914346597</v>
      </c>
      <c r="AR120" s="62"/>
      <c r="AS120" s="816"/>
      <c r="AT120" s="817"/>
      <c r="AU120" s="817"/>
      <c r="AV120" s="817"/>
      <c r="AW120" s="817"/>
      <c r="AX120" s="817"/>
      <c r="BD120" s="68" t="s">
        <v>283</v>
      </c>
      <c r="BE120" s="68" t="s">
        <v>284</v>
      </c>
      <c r="BF120" s="68" t="s">
        <v>285</v>
      </c>
      <c r="BG120" s="68" t="s">
        <v>286</v>
      </c>
      <c r="BH120" s="68"/>
      <c r="BI120" s="68" t="s">
        <v>287</v>
      </c>
      <c r="BJ120" s="68"/>
    </row>
    <row r="121" spans="1:62" ht="15">
      <c r="A121" s="5"/>
      <c r="B121" s="5"/>
      <c r="C121" s="627" t="s">
        <v>234</v>
      </c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8">
        <f>K17</f>
        <v>800</v>
      </c>
      <c r="T121" s="629"/>
      <c r="U121" s="630"/>
      <c r="V121" s="631">
        <v>4641.87</v>
      </c>
      <c r="W121" s="632"/>
      <c r="X121" s="632"/>
      <c r="Y121" s="632"/>
      <c r="Z121" s="633"/>
      <c r="AA121" s="631">
        <v>141010.22</v>
      </c>
      <c r="AB121" s="632"/>
      <c r="AC121" s="632"/>
      <c r="AD121" s="632"/>
      <c r="AE121" s="633"/>
      <c r="AF121" s="636">
        <f>AE19</f>
        <v>0</v>
      </c>
      <c r="AG121" s="637"/>
      <c r="AH121" s="637"/>
      <c r="AI121" s="638"/>
      <c r="AJ121" s="634">
        <f aca="true" t="shared" si="6" ref="AJ121:AJ126">TRUNC((AF121/20.8363*AA121),2)</f>
        <v>0</v>
      </c>
      <c r="AK121" s="635"/>
      <c r="AL121" s="635"/>
      <c r="AM121" s="635"/>
      <c r="AN121" s="635"/>
      <c r="AO121" s="635"/>
      <c r="AP121" s="635"/>
      <c r="AQ121" s="61">
        <v>0</v>
      </c>
      <c r="AR121" s="62">
        <f>AA121/S121/20.8363</f>
        <v>8.459408580218177</v>
      </c>
      <c r="AS121" s="816"/>
      <c r="AT121" s="817"/>
      <c r="AU121" s="817"/>
      <c r="AV121" s="817"/>
      <c r="AW121" s="817"/>
      <c r="AX121" s="817"/>
      <c r="BD121" s="69">
        <f>1/800</f>
        <v>0.00125</v>
      </c>
      <c r="BE121" s="70">
        <v>220</v>
      </c>
      <c r="BF121" s="60">
        <f aca="true" t="shared" si="7" ref="BF121:BF127">1/220</f>
        <v>0.004545454545454545</v>
      </c>
      <c r="BG121" s="60">
        <f aca="true" t="shared" si="8" ref="BG121:BG127">BD121*BE121*BF121</f>
        <v>0.00125</v>
      </c>
      <c r="BH121" s="60"/>
      <c r="BI121" s="71">
        <f>Z18</f>
        <v>0</v>
      </c>
      <c r="BJ121" s="71">
        <f aca="true" t="shared" si="9" ref="BJ121:BJ127">BG121*BI121</f>
        <v>0</v>
      </c>
    </row>
    <row r="122" spans="1:62" ht="15">
      <c r="A122" s="5"/>
      <c r="B122" s="5"/>
      <c r="C122" s="627" t="s">
        <v>235</v>
      </c>
      <c r="D122" s="627"/>
      <c r="E122" s="627"/>
      <c r="F122" s="627"/>
      <c r="G122" s="627"/>
      <c r="H122" s="627"/>
      <c r="I122" s="627"/>
      <c r="J122" s="627"/>
      <c r="K122" s="627"/>
      <c r="L122" s="627"/>
      <c r="M122" s="627"/>
      <c r="N122" s="627"/>
      <c r="O122" s="627"/>
      <c r="P122" s="627"/>
      <c r="Q122" s="627"/>
      <c r="R122" s="627"/>
      <c r="S122" s="628">
        <f>K21</f>
        <v>800</v>
      </c>
      <c r="T122" s="629"/>
      <c r="U122" s="630"/>
      <c r="V122" s="631">
        <v>12263.8</v>
      </c>
      <c r="W122" s="632"/>
      <c r="X122" s="632"/>
      <c r="Y122" s="632"/>
      <c r="Z122" s="633"/>
      <c r="AA122" s="631">
        <v>261899.88</v>
      </c>
      <c r="AB122" s="632"/>
      <c r="AC122" s="632"/>
      <c r="AD122" s="632"/>
      <c r="AE122" s="633"/>
      <c r="AF122" s="636">
        <f>AE23</f>
        <v>0</v>
      </c>
      <c r="AG122" s="637"/>
      <c r="AH122" s="637"/>
      <c r="AI122" s="638"/>
      <c r="AJ122" s="634">
        <f t="shared" si="6"/>
        <v>0</v>
      </c>
      <c r="AK122" s="635"/>
      <c r="AL122" s="635"/>
      <c r="AM122" s="635"/>
      <c r="AN122" s="635"/>
      <c r="AO122" s="635"/>
      <c r="AP122" s="635"/>
      <c r="AQ122" s="61">
        <f>AA122/S122/20.8363</f>
        <v>15.711755446024485</v>
      </c>
      <c r="AR122" s="62"/>
      <c r="AS122" s="816"/>
      <c r="AT122" s="817"/>
      <c r="AU122" s="817"/>
      <c r="AV122" s="817"/>
      <c r="AW122" s="817"/>
      <c r="AX122" s="817"/>
      <c r="BD122" s="69">
        <f>1/(800*30)</f>
        <v>4.1666666666666665E-05</v>
      </c>
      <c r="BE122" s="70">
        <v>220</v>
      </c>
      <c r="BF122" s="60">
        <f t="shared" si="7"/>
        <v>0.004545454545454545</v>
      </c>
      <c r="BG122" s="60">
        <f t="shared" si="8"/>
        <v>4.1666666666666665E-05</v>
      </c>
      <c r="BH122" s="60"/>
      <c r="BI122" s="71">
        <f>Z17</f>
        <v>0</v>
      </c>
      <c r="BJ122" s="71">
        <f t="shared" si="9"/>
        <v>0</v>
      </c>
    </row>
    <row r="123" spans="1:62" ht="15">
      <c r="A123" s="5"/>
      <c r="B123" s="5"/>
      <c r="C123" s="639" t="s">
        <v>288</v>
      </c>
      <c r="D123" s="640"/>
      <c r="E123" s="640"/>
      <c r="F123" s="640"/>
      <c r="G123" s="640"/>
      <c r="H123" s="640"/>
      <c r="I123" s="640"/>
      <c r="J123" s="640"/>
      <c r="K123" s="640"/>
      <c r="L123" s="640"/>
      <c r="M123" s="640"/>
      <c r="N123" s="640"/>
      <c r="O123" s="640"/>
      <c r="P123" s="640"/>
      <c r="Q123" s="640"/>
      <c r="R123" s="641"/>
      <c r="S123" s="642">
        <f>K25</f>
        <v>800</v>
      </c>
      <c r="T123" s="643"/>
      <c r="U123" s="644"/>
      <c r="V123" s="645">
        <v>0</v>
      </c>
      <c r="W123" s="646"/>
      <c r="X123" s="646"/>
      <c r="Y123" s="646"/>
      <c r="Z123" s="647"/>
      <c r="AA123" s="645">
        <v>0</v>
      </c>
      <c r="AB123" s="646"/>
      <c r="AC123" s="646"/>
      <c r="AD123" s="646"/>
      <c r="AE123" s="647"/>
      <c r="AF123" s="636">
        <f>AE27</f>
        <v>0</v>
      </c>
      <c r="AG123" s="637"/>
      <c r="AH123" s="637"/>
      <c r="AI123" s="638"/>
      <c r="AJ123" s="634">
        <f t="shared" si="6"/>
        <v>0</v>
      </c>
      <c r="AK123" s="635"/>
      <c r="AL123" s="635"/>
      <c r="AM123" s="635"/>
      <c r="AN123" s="635"/>
      <c r="AO123" s="635"/>
      <c r="AP123" s="635"/>
      <c r="AQ123" s="61">
        <f>AA123/S123/20.8363</f>
        <v>0</v>
      </c>
      <c r="AR123" s="62">
        <f>AA123/S123/20.8363</f>
        <v>0</v>
      </c>
      <c r="AS123" s="816"/>
      <c r="AT123" s="817"/>
      <c r="AU123" s="817"/>
      <c r="AV123" s="817"/>
      <c r="AW123" s="817"/>
      <c r="AX123" s="817"/>
      <c r="BD123" s="91"/>
      <c r="BE123" s="91"/>
      <c r="BF123" s="5"/>
      <c r="BG123" s="5"/>
      <c r="BH123" s="5"/>
      <c r="BI123" s="5"/>
      <c r="BJ123" s="29">
        <f>SUM(BJ121:BJ122)</f>
        <v>0</v>
      </c>
    </row>
    <row r="124" spans="1:62" ht="15">
      <c r="A124" s="5"/>
      <c r="B124" s="5"/>
      <c r="C124" s="627" t="s">
        <v>289</v>
      </c>
      <c r="D124" s="627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  <c r="O124" s="627"/>
      <c r="P124" s="627"/>
      <c r="Q124" s="627"/>
      <c r="R124" s="627"/>
      <c r="S124" s="628">
        <f>K29</f>
        <v>2500</v>
      </c>
      <c r="T124" s="629"/>
      <c r="U124" s="630"/>
      <c r="V124" s="631">
        <v>1572.7</v>
      </c>
      <c r="W124" s="632"/>
      <c r="X124" s="632"/>
      <c r="Y124" s="632"/>
      <c r="Z124" s="633"/>
      <c r="AA124" s="631">
        <v>32769.23</v>
      </c>
      <c r="AB124" s="632"/>
      <c r="AC124" s="632"/>
      <c r="AD124" s="632"/>
      <c r="AE124" s="633"/>
      <c r="AF124" s="636">
        <f>AE31</f>
        <v>0</v>
      </c>
      <c r="AG124" s="637"/>
      <c r="AH124" s="637"/>
      <c r="AI124" s="638"/>
      <c r="AJ124" s="634">
        <f t="shared" si="6"/>
        <v>0</v>
      </c>
      <c r="AK124" s="635"/>
      <c r="AL124" s="635"/>
      <c r="AM124" s="635"/>
      <c r="AN124" s="635"/>
      <c r="AO124" s="635"/>
      <c r="AP124" s="635"/>
      <c r="AQ124" s="61">
        <f>AA124/S124/20.8363</f>
        <v>0.6290796350599676</v>
      </c>
      <c r="AR124" s="62"/>
      <c r="AS124" s="816"/>
      <c r="AT124" s="817"/>
      <c r="AU124" s="817"/>
      <c r="AV124" s="817"/>
      <c r="AW124" s="817"/>
      <c r="AX124" s="817"/>
      <c r="BD124" s="91"/>
      <c r="BE124" s="5"/>
      <c r="BF124" s="29"/>
      <c r="BG124" s="5"/>
      <c r="BH124" s="5"/>
      <c r="BI124" s="5"/>
      <c r="BJ124" s="5"/>
    </row>
    <row r="125" spans="1:62" ht="15">
      <c r="A125" s="5"/>
      <c r="B125" s="5"/>
      <c r="C125" s="648" t="s">
        <v>239</v>
      </c>
      <c r="D125" s="649"/>
      <c r="E125" s="649"/>
      <c r="F125" s="649"/>
      <c r="G125" s="649"/>
      <c r="H125" s="649"/>
      <c r="I125" s="649"/>
      <c r="J125" s="649"/>
      <c r="K125" s="649"/>
      <c r="L125" s="649"/>
      <c r="M125" s="649"/>
      <c r="N125" s="649"/>
      <c r="O125" s="649"/>
      <c r="P125" s="649"/>
      <c r="Q125" s="649"/>
      <c r="R125" s="650"/>
      <c r="S125" s="628">
        <f>K33</f>
        <v>1800</v>
      </c>
      <c r="T125" s="629"/>
      <c r="U125" s="630"/>
      <c r="V125" s="651">
        <v>43.03</v>
      </c>
      <c r="W125" s="652"/>
      <c r="X125" s="652"/>
      <c r="Y125" s="652"/>
      <c r="Z125" s="653"/>
      <c r="AA125" s="651">
        <v>896.58</v>
      </c>
      <c r="AB125" s="652"/>
      <c r="AC125" s="652"/>
      <c r="AD125" s="652"/>
      <c r="AE125" s="653"/>
      <c r="AF125" s="615">
        <f>AE35</f>
        <v>0</v>
      </c>
      <c r="AG125" s="616"/>
      <c r="AH125" s="616"/>
      <c r="AI125" s="617"/>
      <c r="AJ125" s="634">
        <f t="shared" si="6"/>
        <v>0</v>
      </c>
      <c r="AK125" s="635"/>
      <c r="AL125" s="635"/>
      <c r="AM125" s="635"/>
      <c r="AN125" s="635"/>
      <c r="AO125" s="635"/>
      <c r="AP125" s="635"/>
      <c r="AQ125" s="61">
        <f>AA125/S125/20.8363</f>
        <v>0.02390539587162788</v>
      </c>
      <c r="AR125" s="62"/>
      <c r="AS125" s="816"/>
      <c r="AT125" s="817"/>
      <c r="AU125" s="817"/>
      <c r="AV125" s="817"/>
      <c r="AW125" s="817"/>
      <c r="AX125" s="817"/>
      <c r="BD125" s="68" t="s">
        <v>283</v>
      </c>
      <c r="BE125" s="68" t="s">
        <v>284</v>
      </c>
      <c r="BF125" s="68" t="s">
        <v>285</v>
      </c>
      <c r="BG125" s="68" t="s">
        <v>286</v>
      </c>
      <c r="BH125" s="68"/>
      <c r="BI125" s="68" t="s">
        <v>287</v>
      </c>
      <c r="BJ125" s="68"/>
    </row>
    <row r="126" spans="1:62" ht="29.25" customHeight="1">
      <c r="A126" s="5"/>
      <c r="B126" s="5"/>
      <c r="C126" s="627" t="s">
        <v>290</v>
      </c>
      <c r="D126" s="627"/>
      <c r="E126" s="627"/>
      <c r="F126" s="627"/>
      <c r="G126" s="627"/>
      <c r="H126" s="627"/>
      <c r="I126" s="627"/>
      <c r="J126" s="627"/>
      <c r="K126" s="627"/>
      <c r="L126" s="627"/>
      <c r="M126" s="627"/>
      <c r="N126" s="627"/>
      <c r="O126" s="627"/>
      <c r="P126" s="627"/>
      <c r="Q126" s="627"/>
      <c r="R126" s="627"/>
      <c r="S126" s="628">
        <f>K37</f>
        <v>1500</v>
      </c>
      <c r="T126" s="629"/>
      <c r="U126" s="630"/>
      <c r="V126" s="631">
        <v>3</v>
      </c>
      <c r="W126" s="632"/>
      <c r="X126" s="632"/>
      <c r="Y126" s="632"/>
      <c r="Z126" s="633"/>
      <c r="AA126" s="631">
        <v>62.5</v>
      </c>
      <c r="AB126" s="632"/>
      <c r="AC126" s="632"/>
      <c r="AD126" s="632"/>
      <c r="AE126" s="633"/>
      <c r="AF126" s="615">
        <f>AE39</f>
        <v>0</v>
      </c>
      <c r="AG126" s="616"/>
      <c r="AH126" s="616"/>
      <c r="AI126" s="617"/>
      <c r="AJ126" s="634">
        <f t="shared" si="6"/>
        <v>0</v>
      </c>
      <c r="AK126" s="635"/>
      <c r="AL126" s="635"/>
      <c r="AM126" s="635"/>
      <c r="AN126" s="635"/>
      <c r="AO126" s="635"/>
      <c r="AP126" s="635"/>
      <c r="AQ126" s="61">
        <f>AA126/S126/20.8363</f>
        <v>0.0019997152405497455</v>
      </c>
      <c r="AR126" s="62"/>
      <c r="AS126" s="816"/>
      <c r="AT126" s="817"/>
      <c r="AU126" s="817"/>
      <c r="AV126" s="817"/>
      <c r="AW126" s="817"/>
      <c r="AX126" s="817"/>
      <c r="BD126" s="69">
        <f>1/800</f>
        <v>0.00125</v>
      </c>
      <c r="BE126" s="70">
        <v>110</v>
      </c>
      <c r="BF126" s="60">
        <f t="shared" si="7"/>
        <v>0.004545454545454545</v>
      </c>
      <c r="BG126" s="60">
        <f t="shared" si="8"/>
        <v>0.000625</v>
      </c>
      <c r="BH126" s="60"/>
      <c r="BI126" s="71">
        <f>BI121</f>
        <v>0</v>
      </c>
      <c r="BJ126" s="71">
        <f t="shared" si="9"/>
        <v>0</v>
      </c>
    </row>
    <row r="127" spans="1:62" ht="15">
      <c r="A127" s="5"/>
      <c r="B127" s="5"/>
      <c r="C127" s="654" t="s">
        <v>291</v>
      </c>
      <c r="D127" s="655"/>
      <c r="E127" s="655"/>
      <c r="F127" s="655"/>
      <c r="G127" s="655"/>
      <c r="H127" s="655"/>
      <c r="I127" s="655"/>
      <c r="J127" s="655"/>
      <c r="K127" s="655"/>
      <c r="L127" s="655"/>
      <c r="M127" s="655"/>
      <c r="N127" s="655"/>
      <c r="O127" s="655"/>
      <c r="P127" s="655"/>
      <c r="Q127" s="655"/>
      <c r="R127" s="655"/>
      <c r="S127" s="655"/>
      <c r="T127" s="655"/>
      <c r="U127" s="656"/>
      <c r="V127" s="657">
        <f>SUM(V119:Z126)</f>
        <v>98176.06</v>
      </c>
      <c r="W127" s="658"/>
      <c r="X127" s="658"/>
      <c r="Y127" s="658"/>
      <c r="Z127" s="659"/>
      <c r="AA127" s="660">
        <f>SUM(AA119:AE126)</f>
        <v>2022286.46</v>
      </c>
      <c r="AB127" s="661"/>
      <c r="AC127" s="661"/>
      <c r="AD127" s="661"/>
      <c r="AE127" s="662"/>
      <c r="AF127" s="663"/>
      <c r="AG127" s="664"/>
      <c r="AH127" s="664"/>
      <c r="AI127" s="665"/>
      <c r="AJ127" s="666">
        <f>SUM(AJ119:AP126)</f>
        <v>0</v>
      </c>
      <c r="AK127" s="667"/>
      <c r="AL127" s="667"/>
      <c r="AM127" s="667"/>
      <c r="AN127" s="667"/>
      <c r="AO127" s="667"/>
      <c r="AP127" s="667"/>
      <c r="AQ127" s="77">
        <f>SUM(AQ120:AQ126)</f>
        <v>79.78363162685632</v>
      </c>
      <c r="AR127" s="78">
        <f>SUM(AR120:AR126)</f>
        <v>8.459408580218177</v>
      </c>
      <c r="AS127" s="816"/>
      <c r="AT127" s="817"/>
      <c r="AU127" s="817"/>
      <c r="AV127" s="817"/>
      <c r="AW127" s="817"/>
      <c r="AX127" s="817"/>
      <c r="BD127" s="69">
        <f>1/(800*30)</f>
        <v>4.1666666666666665E-05</v>
      </c>
      <c r="BE127" s="70">
        <v>220</v>
      </c>
      <c r="BF127" s="60">
        <f t="shared" si="7"/>
        <v>0.004545454545454545</v>
      </c>
      <c r="BG127" s="60">
        <f t="shared" si="8"/>
        <v>4.1666666666666665E-05</v>
      </c>
      <c r="BH127" s="60"/>
      <c r="BI127" s="71">
        <f>BI122</f>
        <v>0</v>
      </c>
      <c r="BJ127" s="71">
        <f t="shared" si="9"/>
        <v>0</v>
      </c>
    </row>
    <row r="128" spans="1:62" ht="15">
      <c r="A128" s="5"/>
      <c r="B128" s="5"/>
      <c r="C128" s="72"/>
      <c r="D128" s="73"/>
      <c r="E128" s="73"/>
      <c r="F128" s="73"/>
      <c r="G128" s="73"/>
      <c r="H128" s="668" t="s">
        <v>292</v>
      </c>
      <c r="I128" s="668"/>
      <c r="J128" s="668"/>
      <c r="K128" s="668"/>
      <c r="L128" s="668"/>
      <c r="M128" s="668"/>
      <c r="N128" s="668"/>
      <c r="O128" s="668"/>
      <c r="P128" s="668"/>
      <c r="Q128" s="668"/>
      <c r="R128" s="668"/>
      <c r="S128" s="73"/>
      <c r="T128" s="73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9"/>
      <c r="AR128" s="80"/>
      <c r="AS128" s="816"/>
      <c r="AT128" s="817"/>
      <c r="AU128" s="817"/>
      <c r="AV128" s="817"/>
      <c r="AW128" s="817"/>
      <c r="AX128" s="817"/>
      <c r="BD128" s="92"/>
      <c r="BE128" s="91"/>
      <c r="BF128" s="5"/>
      <c r="BG128" s="5"/>
      <c r="BH128" s="5"/>
      <c r="BI128" s="5"/>
      <c r="BJ128" s="5"/>
    </row>
    <row r="129" spans="1:62" ht="29.25" customHeight="1">
      <c r="A129" s="5"/>
      <c r="B129" s="5"/>
      <c r="C129" s="627" t="s">
        <v>293</v>
      </c>
      <c r="D129" s="627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7"/>
      <c r="Q129" s="627"/>
      <c r="R129" s="627"/>
      <c r="S129" s="628">
        <f>K44</f>
        <v>2400</v>
      </c>
      <c r="T129" s="629"/>
      <c r="U129" s="630"/>
      <c r="V129" s="631">
        <v>29300.4</v>
      </c>
      <c r="W129" s="632"/>
      <c r="X129" s="632"/>
      <c r="Y129" s="632"/>
      <c r="Z129" s="633"/>
      <c r="AA129" s="631">
        <v>570545.67</v>
      </c>
      <c r="AB129" s="632"/>
      <c r="AC129" s="632"/>
      <c r="AD129" s="632"/>
      <c r="AE129" s="633"/>
      <c r="AF129" s="615">
        <f>AE46</f>
        <v>0</v>
      </c>
      <c r="AG129" s="616"/>
      <c r="AH129" s="616"/>
      <c r="AI129" s="617"/>
      <c r="AJ129" s="634">
        <f aca="true" t="shared" si="10" ref="AJ129:AJ134">TRUNC((AF129/20.8363*AA129),2)</f>
        <v>0</v>
      </c>
      <c r="AK129" s="635"/>
      <c r="AL129" s="635"/>
      <c r="AM129" s="635"/>
      <c r="AN129" s="635"/>
      <c r="AO129" s="635"/>
      <c r="AP129" s="635"/>
      <c r="AQ129" s="61">
        <f aca="true" t="shared" si="11" ref="AQ129:AQ134">AA129/S129/20.8363</f>
        <v>11.409288717286659</v>
      </c>
      <c r="AR129" s="62"/>
      <c r="AS129" s="816"/>
      <c r="AT129" s="817"/>
      <c r="AU129" s="817"/>
      <c r="AV129" s="817"/>
      <c r="AW129" s="817"/>
      <c r="AX129" s="817"/>
      <c r="BD129" s="5"/>
      <c r="BE129" s="5"/>
      <c r="BF129" s="5"/>
      <c r="BG129" s="5"/>
      <c r="BH129" s="5"/>
      <c r="BI129" s="5"/>
      <c r="BJ129" s="5"/>
    </row>
    <row r="130" spans="1:62" ht="15">
      <c r="A130" s="5"/>
      <c r="B130" s="5"/>
      <c r="C130" s="627" t="s">
        <v>294</v>
      </c>
      <c r="D130" s="627"/>
      <c r="E130" s="627"/>
      <c r="F130" s="627"/>
      <c r="G130" s="627"/>
      <c r="H130" s="627"/>
      <c r="I130" s="627"/>
      <c r="J130" s="627"/>
      <c r="K130" s="627"/>
      <c r="L130" s="627"/>
      <c r="M130" s="627"/>
      <c r="N130" s="627"/>
      <c r="O130" s="627"/>
      <c r="P130" s="627"/>
      <c r="Q130" s="627"/>
      <c r="R130" s="627"/>
      <c r="S130" s="628">
        <f>K63</f>
        <v>9000</v>
      </c>
      <c r="T130" s="629"/>
      <c r="U130" s="630"/>
      <c r="V130" s="631">
        <v>40163.11</v>
      </c>
      <c r="W130" s="632"/>
      <c r="X130" s="632"/>
      <c r="Y130" s="632"/>
      <c r="Z130" s="633"/>
      <c r="AA130" s="631">
        <v>788662.28</v>
      </c>
      <c r="AB130" s="632"/>
      <c r="AC130" s="632"/>
      <c r="AD130" s="632"/>
      <c r="AE130" s="633"/>
      <c r="AF130" s="615">
        <f>AE65</f>
        <v>0</v>
      </c>
      <c r="AG130" s="616"/>
      <c r="AH130" s="616"/>
      <c r="AI130" s="617"/>
      <c r="AJ130" s="634">
        <f t="shared" si="10"/>
        <v>0</v>
      </c>
      <c r="AK130" s="635"/>
      <c r="AL130" s="635"/>
      <c r="AM130" s="635"/>
      <c r="AN130" s="635"/>
      <c r="AO130" s="635"/>
      <c r="AP130" s="635"/>
      <c r="AQ130" s="61">
        <f t="shared" si="11"/>
        <v>4.205599949233895</v>
      </c>
      <c r="AR130" s="62"/>
      <c r="AS130" s="5"/>
      <c r="AT130" s="5"/>
      <c r="AU130" s="5"/>
      <c r="AV130" s="5"/>
      <c r="AW130" s="5"/>
      <c r="AX130" s="5"/>
      <c r="BD130" s="93" t="s">
        <v>295</v>
      </c>
      <c r="BE130" s="5"/>
      <c r="BF130" s="5"/>
      <c r="BG130" s="5"/>
      <c r="BH130" s="5"/>
      <c r="BI130" s="5"/>
      <c r="BJ130" s="5"/>
    </row>
    <row r="131" spans="1:62" ht="15">
      <c r="A131" s="5"/>
      <c r="B131" s="5"/>
      <c r="C131" s="627" t="s">
        <v>296</v>
      </c>
      <c r="D131" s="627"/>
      <c r="E131" s="627"/>
      <c r="F131" s="627"/>
      <c r="G131" s="627"/>
      <c r="H131" s="627"/>
      <c r="I131" s="627"/>
      <c r="J131" s="627"/>
      <c r="K131" s="627"/>
      <c r="L131" s="627"/>
      <c r="M131" s="627"/>
      <c r="N131" s="627"/>
      <c r="O131" s="627"/>
      <c r="P131" s="627"/>
      <c r="Q131" s="627"/>
      <c r="R131" s="627"/>
      <c r="S131" s="628">
        <f>K59</f>
        <v>2700</v>
      </c>
      <c r="T131" s="629"/>
      <c r="U131" s="630"/>
      <c r="V131" s="631">
        <v>33431.15</v>
      </c>
      <c r="W131" s="632"/>
      <c r="X131" s="632"/>
      <c r="Y131" s="632"/>
      <c r="Z131" s="633"/>
      <c r="AA131" s="631">
        <v>117922.08</v>
      </c>
      <c r="AB131" s="632"/>
      <c r="AC131" s="632"/>
      <c r="AD131" s="632"/>
      <c r="AE131" s="633"/>
      <c r="AF131" s="615">
        <f>AE61</f>
        <v>0</v>
      </c>
      <c r="AG131" s="616"/>
      <c r="AH131" s="616"/>
      <c r="AI131" s="617"/>
      <c r="AJ131" s="634">
        <f t="shared" si="10"/>
        <v>0</v>
      </c>
      <c r="AK131" s="635"/>
      <c r="AL131" s="635"/>
      <c r="AM131" s="635"/>
      <c r="AN131" s="635"/>
      <c r="AO131" s="635"/>
      <c r="AP131" s="635"/>
      <c r="AQ131" s="61">
        <f t="shared" si="11"/>
        <v>2.0960940495406786</v>
      </c>
      <c r="AR131" s="62"/>
      <c r="AS131" s="5"/>
      <c r="AT131" s="5"/>
      <c r="AU131" s="5"/>
      <c r="AV131" s="5"/>
      <c r="AW131" s="5"/>
      <c r="AX131" s="5"/>
      <c r="BD131" s="94">
        <f>AA120/20.8363</f>
        <v>76100.26972159164</v>
      </c>
      <c r="BE131" s="5"/>
      <c r="BF131" s="91">
        <f>BD131*AF120</f>
        <v>0</v>
      </c>
      <c r="BG131" s="5"/>
      <c r="BH131" s="5"/>
      <c r="BI131" s="5"/>
      <c r="BJ131" s="5"/>
    </row>
    <row r="132" spans="1:62" ht="15">
      <c r="A132" s="5"/>
      <c r="B132" s="5"/>
      <c r="C132" s="627" t="s">
        <v>297</v>
      </c>
      <c r="D132" s="627"/>
      <c r="E132" s="627"/>
      <c r="F132" s="627"/>
      <c r="G132" s="627"/>
      <c r="H132" s="627"/>
      <c r="I132" s="627"/>
      <c r="J132" s="627"/>
      <c r="K132" s="627"/>
      <c r="L132" s="627"/>
      <c r="M132" s="627"/>
      <c r="N132" s="627"/>
      <c r="O132" s="627"/>
      <c r="P132" s="627"/>
      <c r="Q132" s="627"/>
      <c r="R132" s="627"/>
      <c r="S132" s="628">
        <f>K55</f>
        <v>2700</v>
      </c>
      <c r="T132" s="629"/>
      <c r="U132" s="630"/>
      <c r="V132" s="669">
        <v>0</v>
      </c>
      <c r="W132" s="670"/>
      <c r="X132" s="670"/>
      <c r="Y132" s="670"/>
      <c r="Z132" s="671"/>
      <c r="AA132" s="669">
        <v>0</v>
      </c>
      <c r="AB132" s="670"/>
      <c r="AC132" s="670"/>
      <c r="AD132" s="670"/>
      <c r="AE132" s="671"/>
      <c r="AF132" s="615">
        <f>AE57</f>
        <v>0</v>
      </c>
      <c r="AG132" s="616"/>
      <c r="AH132" s="616"/>
      <c r="AI132" s="617"/>
      <c r="AJ132" s="634">
        <f t="shared" si="10"/>
        <v>0</v>
      </c>
      <c r="AK132" s="635"/>
      <c r="AL132" s="635"/>
      <c r="AM132" s="635"/>
      <c r="AN132" s="635"/>
      <c r="AO132" s="635"/>
      <c r="AP132" s="635"/>
      <c r="AQ132" s="61">
        <f t="shared" si="11"/>
        <v>0</v>
      </c>
      <c r="AR132" s="62"/>
      <c r="AS132" s="5"/>
      <c r="AT132" s="5"/>
      <c r="AU132" s="5"/>
      <c r="AV132" s="5"/>
      <c r="AW132" s="5"/>
      <c r="AX132" s="5"/>
      <c r="BD132" s="91"/>
      <c r="BE132" s="5"/>
      <c r="BF132" s="5"/>
      <c r="BG132" s="5"/>
      <c r="BH132" s="5"/>
      <c r="BI132" s="5"/>
      <c r="BJ132" s="5"/>
    </row>
    <row r="133" spans="1:62" ht="15">
      <c r="A133" s="5"/>
      <c r="B133" s="5"/>
      <c r="C133" s="627" t="s">
        <v>298</v>
      </c>
      <c r="D133" s="627"/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  <c r="Q133" s="627"/>
      <c r="R133" s="627"/>
      <c r="S133" s="628">
        <f>K51</f>
        <v>2700</v>
      </c>
      <c r="T133" s="629"/>
      <c r="U133" s="630"/>
      <c r="V133" s="631">
        <v>19200</v>
      </c>
      <c r="W133" s="632"/>
      <c r="X133" s="632"/>
      <c r="Y133" s="632"/>
      <c r="Z133" s="633"/>
      <c r="AA133" s="631">
        <v>19200</v>
      </c>
      <c r="AB133" s="632"/>
      <c r="AC133" s="632"/>
      <c r="AD133" s="632"/>
      <c r="AE133" s="633"/>
      <c r="AF133" s="615">
        <f>AE53</f>
        <v>0</v>
      </c>
      <c r="AG133" s="616"/>
      <c r="AH133" s="616"/>
      <c r="AI133" s="617"/>
      <c r="AJ133" s="634">
        <f t="shared" si="10"/>
        <v>0</v>
      </c>
      <c r="AK133" s="635"/>
      <c r="AL133" s="635"/>
      <c r="AM133" s="635"/>
      <c r="AN133" s="635"/>
      <c r="AO133" s="635"/>
      <c r="AP133" s="635"/>
      <c r="AQ133" s="61">
        <f t="shared" si="11"/>
        <v>0.34128473438715656</v>
      </c>
      <c r="AR133" s="62"/>
      <c r="AS133" s="5"/>
      <c r="AT133" s="5"/>
      <c r="AU133" s="5"/>
      <c r="AV133" s="5"/>
      <c r="AW133" s="5"/>
      <c r="AX133" s="5"/>
      <c r="BD133" s="93" t="s">
        <v>299</v>
      </c>
      <c r="BE133" s="5"/>
      <c r="BF133" s="5"/>
      <c r="BG133" s="5"/>
      <c r="BH133" s="5"/>
      <c r="BI133" s="5"/>
      <c r="BJ133" s="5"/>
    </row>
    <row r="134" spans="1:62" ht="15">
      <c r="A134" s="5"/>
      <c r="B134" s="5"/>
      <c r="C134" s="627" t="s">
        <v>300</v>
      </c>
      <c r="D134" s="627"/>
      <c r="E134" s="627"/>
      <c r="F134" s="627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8">
        <f>K67</f>
        <v>100000</v>
      </c>
      <c r="T134" s="629"/>
      <c r="U134" s="630"/>
      <c r="V134" s="631">
        <v>270682</v>
      </c>
      <c r="W134" s="632"/>
      <c r="X134" s="632"/>
      <c r="Y134" s="632"/>
      <c r="Z134" s="633"/>
      <c r="AA134" s="631">
        <v>5640011.35</v>
      </c>
      <c r="AB134" s="632"/>
      <c r="AC134" s="632"/>
      <c r="AD134" s="632"/>
      <c r="AE134" s="633"/>
      <c r="AF134" s="615">
        <f>AE69</f>
        <v>0</v>
      </c>
      <c r="AG134" s="616"/>
      <c r="AH134" s="616"/>
      <c r="AI134" s="617"/>
      <c r="AJ134" s="634">
        <f t="shared" si="10"/>
        <v>0</v>
      </c>
      <c r="AK134" s="635"/>
      <c r="AL134" s="635"/>
      <c r="AM134" s="635"/>
      <c r="AN134" s="635"/>
      <c r="AO134" s="635"/>
      <c r="AP134" s="635"/>
      <c r="AQ134" s="61">
        <f t="shared" si="11"/>
        <v>2.7068199968324507</v>
      </c>
      <c r="AR134" s="62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94">
        <f>BD131*AF120</f>
        <v>0</v>
      </c>
      <c r="BE134" s="5"/>
      <c r="BF134" s="5"/>
      <c r="BG134" s="5"/>
      <c r="BH134" s="5"/>
      <c r="BI134" s="5"/>
      <c r="BJ134" s="5"/>
    </row>
    <row r="135" spans="1:57" ht="15">
      <c r="A135" s="5"/>
      <c r="B135" s="5"/>
      <c r="C135" s="654" t="s">
        <v>291</v>
      </c>
      <c r="D135" s="655"/>
      <c r="E135" s="655"/>
      <c r="F135" s="655"/>
      <c r="G135" s="655"/>
      <c r="H135" s="655"/>
      <c r="I135" s="655"/>
      <c r="J135" s="655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/>
      <c r="U135" s="656"/>
      <c r="V135" s="657">
        <f>SUM(V129:Z134)</f>
        <v>392776.66000000003</v>
      </c>
      <c r="W135" s="658"/>
      <c r="X135" s="658"/>
      <c r="Y135" s="658"/>
      <c r="Z135" s="659"/>
      <c r="AA135" s="660">
        <f>SUM(AA129:AE134)</f>
        <v>7136341.38</v>
      </c>
      <c r="AB135" s="661"/>
      <c r="AC135" s="661"/>
      <c r="AD135" s="661"/>
      <c r="AE135" s="662"/>
      <c r="AF135" s="663"/>
      <c r="AG135" s="664"/>
      <c r="AH135" s="664"/>
      <c r="AI135" s="665"/>
      <c r="AJ135" s="666">
        <f>SUM(AJ129:AP134)</f>
        <v>0</v>
      </c>
      <c r="AK135" s="667"/>
      <c r="AL135" s="667"/>
      <c r="AM135" s="667"/>
      <c r="AN135" s="667"/>
      <c r="AO135" s="667"/>
      <c r="AP135" s="667"/>
      <c r="AQ135" s="78">
        <f>SUM(AQ129:AQ134)</f>
        <v>20.759087447280837</v>
      </c>
      <c r="AR135" s="78">
        <f>SUM(AR129:AR134)</f>
        <v>0</v>
      </c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5">
      <c r="A136" s="5"/>
      <c r="B136" s="5"/>
      <c r="C136" s="672" t="s">
        <v>301</v>
      </c>
      <c r="D136" s="668"/>
      <c r="E136" s="668"/>
      <c r="F136" s="668"/>
      <c r="G136" s="668"/>
      <c r="H136" s="668"/>
      <c r="I136" s="668"/>
      <c r="J136" s="668"/>
      <c r="K136" s="668"/>
      <c r="L136" s="668"/>
      <c r="M136" s="668"/>
      <c r="N136" s="668"/>
      <c r="O136" s="668"/>
      <c r="P136" s="668"/>
      <c r="Q136" s="668"/>
      <c r="R136" s="668"/>
      <c r="S136" s="668"/>
      <c r="T136" s="668"/>
      <c r="U136" s="668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80"/>
      <c r="AR136" s="80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30" customHeight="1">
      <c r="A137" s="5"/>
      <c r="B137" s="5"/>
      <c r="C137" s="673" t="s">
        <v>302</v>
      </c>
      <c r="D137" s="673"/>
      <c r="E137" s="673"/>
      <c r="F137" s="673"/>
      <c r="G137" s="673"/>
      <c r="H137" s="673"/>
      <c r="I137" s="673"/>
      <c r="J137" s="673"/>
      <c r="K137" s="673"/>
      <c r="L137" s="673"/>
      <c r="M137" s="673"/>
      <c r="N137" s="673"/>
      <c r="O137" s="673"/>
      <c r="P137" s="673"/>
      <c r="Q137" s="673"/>
      <c r="R137" s="673"/>
      <c r="S137" s="674">
        <f>K82</f>
        <v>160</v>
      </c>
      <c r="T137" s="675"/>
      <c r="U137" s="676"/>
      <c r="V137" s="677">
        <v>0</v>
      </c>
      <c r="W137" s="678"/>
      <c r="X137" s="678"/>
      <c r="Y137" s="678"/>
      <c r="Z137" s="679"/>
      <c r="AA137" s="680">
        <v>0</v>
      </c>
      <c r="AB137" s="681"/>
      <c r="AC137" s="681"/>
      <c r="AD137" s="681"/>
      <c r="AE137" s="682"/>
      <c r="AF137" s="615">
        <v>0</v>
      </c>
      <c r="AG137" s="616"/>
      <c r="AH137" s="616"/>
      <c r="AI137" s="617"/>
      <c r="AJ137" s="634">
        <f>TRUNC((AA137/20.8363*AF137),2)</f>
        <v>0</v>
      </c>
      <c r="AK137" s="635"/>
      <c r="AL137" s="635"/>
      <c r="AM137" s="635"/>
      <c r="AN137" s="635"/>
      <c r="AO137" s="635"/>
      <c r="AP137" s="635"/>
      <c r="AQ137" s="81">
        <f>AA137/S137/20.8363</f>
        <v>0</v>
      </c>
      <c r="AR137" s="82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30" customHeight="1">
      <c r="A138" s="5"/>
      <c r="B138" s="5"/>
      <c r="C138" s="627" t="s">
        <v>303</v>
      </c>
      <c r="D138" s="627"/>
      <c r="E138" s="627"/>
      <c r="F138" s="627"/>
      <c r="G138" s="627"/>
      <c r="H138" s="627"/>
      <c r="I138" s="627"/>
      <c r="J138" s="627"/>
      <c r="K138" s="627"/>
      <c r="L138" s="627"/>
      <c r="M138" s="627"/>
      <c r="N138" s="627"/>
      <c r="O138" s="627"/>
      <c r="P138" s="627"/>
      <c r="Q138" s="627"/>
      <c r="R138" s="627"/>
      <c r="S138" s="628">
        <f>K78</f>
        <v>380</v>
      </c>
      <c r="T138" s="629"/>
      <c r="U138" s="630"/>
      <c r="V138" s="631">
        <v>10326.52</v>
      </c>
      <c r="W138" s="632"/>
      <c r="X138" s="632"/>
      <c r="Y138" s="632"/>
      <c r="Z138" s="633"/>
      <c r="AA138" s="683">
        <v>11269.43</v>
      </c>
      <c r="AB138" s="684"/>
      <c r="AC138" s="684"/>
      <c r="AD138" s="684"/>
      <c r="AE138" s="685"/>
      <c r="AF138" s="615">
        <f>AZ80</f>
        <v>0</v>
      </c>
      <c r="AG138" s="616"/>
      <c r="AH138" s="616"/>
      <c r="AI138" s="617"/>
      <c r="AJ138" s="634">
        <f>TRUNC((AA138/20.8363*AF138),2)</f>
        <v>0</v>
      </c>
      <c r="AK138" s="635"/>
      <c r="AL138" s="635"/>
      <c r="AM138" s="635"/>
      <c r="AN138" s="635"/>
      <c r="AO138" s="635"/>
      <c r="AP138" s="635"/>
      <c r="AQ138" s="62">
        <f>AA138/S138/20.8363</f>
        <v>1.4233042688405382</v>
      </c>
      <c r="AR138" s="62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5">
      <c r="A139" s="5"/>
      <c r="B139" s="5"/>
      <c r="C139" s="627" t="s">
        <v>304</v>
      </c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8">
        <f>K86</f>
        <v>380</v>
      </c>
      <c r="T139" s="629"/>
      <c r="U139" s="630"/>
      <c r="V139" s="631">
        <v>19537.13</v>
      </c>
      <c r="W139" s="632"/>
      <c r="X139" s="632"/>
      <c r="Y139" s="632"/>
      <c r="Z139" s="633"/>
      <c r="AA139" s="683">
        <v>20580.26</v>
      </c>
      <c r="AB139" s="684"/>
      <c r="AC139" s="684"/>
      <c r="AD139" s="684"/>
      <c r="AE139" s="685"/>
      <c r="AF139" s="615">
        <f>AZ88</f>
        <v>0</v>
      </c>
      <c r="AG139" s="616"/>
      <c r="AH139" s="616"/>
      <c r="AI139" s="617"/>
      <c r="AJ139" s="634">
        <f>TRUNC((AA139/20.8363*AF139),2)</f>
        <v>0</v>
      </c>
      <c r="AK139" s="635"/>
      <c r="AL139" s="635"/>
      <c r="AM139" s="635"/>
      <c r="AN139" s="635"/>
      <c r="AO139" s="635"/>
      <c r="AP139" s="635"/>
      <c r="AQ139" s="62">
        <f>AA139/S139/20.8363</f>
        <v>2.5992416574616612</v>
      </c>
      <c r="AR139" s="62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5">
      <c r="A140" s="5"/>
      <c r="B140" s="5"/>
      <c r="C140" s="654" t="s">
        <v>291</v>
      </c>
      <c r="D140" s="655"/>
      <c r="E140" s="655"/>
      <c r="F140" s="655"/>
      <c r="G140" s="655"/>
      <c r="H140" s="655"/>
      <c r="I140" s="655"/>
      <c r="J140" s="655"/>
      <c r="K140" s="655"/>
      <c r="L140" s="655"/>
      <c r="M140" s="655"/>
      <c r="N140" s="655"/>
      <c r="O140" s="655"/>
      <c r="P140" s="655"/>
      <c r="Q140" s="655"/>
      <c r="R140" s="655"/>
      <c r="S140" s="655"/>
      <c r="T140" s="655"/>
      <c r="U140" s="656"/>
      <c r="V140" s="657">
        <f>SUM(V137:Z139)</f>
        <v>29863.65</v>
      </c>
      <c r="W140" s="658"/>
      <c r="X140" s="658"/>
      <c r="Y140" s="658"/>
      <c r="Z140" s="659"/>
      <c r="AA140" s="660">
        <f>SUM(AA137:AE139)</f>
        <v>31849.69</v>
      </c>
      <c r="AB140" s="661"/>
      <c r="AC140" s="661"/>
      <c r="AD140" s="661"/>
      <c r="AE140" s="662"/>
      <c r="AF140" s="663"/>
      <c r="AG140" s="664"/>
      <c r="AH140" s="664"/>
      <c r="AI140" s="665"/>
      <c r="AJ140" s="666">
        <f>SUM(AJ137:AP139)</f>
        <v>0</v>
      </c>
      <c r="AK140" s="667"/>
      <c r="AL140" s="667"/>
      <c r="AM140" s="667"/>
      <c r="AN140" s="667"/>
      <c r="AO140" s="667"/>
      <c r="AP140" s="667"/>
      <c r="AQ140" s="78">
        <f>SUM(AQ137:AQ139)</f>
        <v>4.022545926302199</v>
      </c>
      <c r="AR140" s="78">
        <f>SUM(AR137:AR139)</f>
        <v>0</v>
      </c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5">
      <c r="A141" s="5"/>
      <c r="B141" s="5"/>
      <c r="C141" s="818" t="s">
        <v>262</v>
      </c>
      <c r="D141" s="819"/>
      <c r="E141" s="819"/>
      <c r="F141" s="819"/>
      <c r="G141" s="819"/>
      <c r="H141" s="819"/>
      <c r="I141" s="819"/>
      <c r="J141" s="819"/>
      <c r="K141" s="819"/>
      <c r="L141" s="819"/>
      <c r="M141" s="819"/>
      <c r="N141" s="819"/>
      <c r="O141" s="819"/>
      <c r="P141" s="819"/>
      <c r="Q141" s="819"/>
      <c r="R141" s="820"/>
      <c r="S141" s="824"/>
      <c r="T141" s="825"/>
      <c r="U141" s="826"/>
      <c r="V141" s="830"/>
      <c r="W141" s="831"/>
      <c r="X141" s="831"/>
      <c r="Y141" s="831"/>
      <c r="Z141" s="832"/>
      <c r="AA141" s="836"/>
      <c r="AB141" s="837"/>
      <c r="AC141" s="837"/>
      <c r="AD141" s="837"/>
      <c r="AE141" s="838"/>
      <c r="AF141" s="830"/>
      <c r="AG141" s="831"/>
      <c r="AH141" s="831"/>
      <c r="AI141" s="832"/>
      <c r="AJ141" s="842">
        <f>SUM(AJ143)</f>
        <v>0</v>
      </c>
      <c r="AK141" s="843"/>
      <c r="AL141" s="843"/>
      <c r="AM141" s="843"/>
      <c r="AN141" s="843"/>
      <c r="AO141" s="843"/>
      <c r="AP141" s="843"/>
      <c r="AQ141" s="711"/>
      <c r="AR141" s="711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5">
      <c r="A142" s="5"/>
      <c r="B142" s="5"/>
      <c r="C142" s="821"/>
      <c r="D142" s="822"/>
      <c r="E142" s="822"/>
      <c r="F142" s="822"/>
      <c r="G142" s="822"/>
      <c r="H142" s="822"/>
      <c r="I142" s="822"/>
      <c r="J142" s="822"/>
      <c r="K142" s="822"/>
      <c r="L142" s="822"/>
      <c r="M142" s="822"/>
      <c r="N142" s="822"/>
      <c r="O142" s="822"/>
      <c r="P142" s="822"/>
      <c r="Q142" s="822"/>
      <c r="R142" s="823"/>
      <c r="S142" s="827"/>
      <c r="T142" s="828"/>
      <c r="U142" s="829"/>
      <c r="V142" s="833"/>
      <c r="W142" s="834"/>
      <c r="X142" s="834"/>
      <c r="Y142" s="834"/>
      <c r="Z142" s="835"/>
      <c r="AA142" s="839"/>
      <c r="AB142" s="840"/>
      <c r="AC142" s="840"/>
      <c r="AD142" s="840"/>
      <c r="AE142" s="841"/>
      <c r="AF142" s="833"/>
      <c r="AG142" s="834"/>
      <c r="AH142" s="834"/>
      <c r="AI142" s="835"/>
      <c r="AJ142" s="844"/>
      <c r="AK142" s="845"/>
      <c r="AL142" s="845"/>
      <c r="AM142" s="845"/>
      <c r="AN142" s="845"/>
      <c r="AO142" s="845"/>
      <c r="AP142" s="845"/>
      <c r="AQ142" s="711"/>
      <c r="AR142" s="711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5">
      <c r="A143" s="5"/>
      <c r="B143" s="5"/>
      <c r="C143" s="627" t="s">
        <v>305</v>
      </c>
      <c r="D143" s="627"/>
      <c r="E143" s="627"/>
      <c r="F143" s="627"/>
      <c r="G143" s="627"/>
      <c r="H143" s="627"/>
      <c r="I143" s="627"/>
      <c r="J143" s="627"/>
      <c r="K143" s="627"/>
      <c r="L143" s="627"/>
      <c r="M143" s="627"/>
      <c r="N143" s="627"/>
      <c r="O143" s="627"/>
      <c r="P143" s="627"/>
      <c r="Q143" s="627"/>
      <c r="R143" s="627"/>
      <c r="S143" s="628">
        <f>K94</f>
        <v>160</v>
      </c>
      <c r="T143" s="629"/>
      <c r="U143" s="630"/>
      <c r="V143" s="631"/>
      <c r="W143" s="632"/>
      <c r="X143" s="632"/>
      <c r="Y143" s="632"/>
      <c r="Z143" s="633"/>
      <c r="AA143" s="683">
        <f>'[2]Planilha Resumo - Dados Gerais'!$I$24</f>
        <v>0</v>
      </c>
      <c r="AB143" s="684"/>
      <c r="AC143" s="684"/>
      <c r="AD143" s="684"/>
      <c r="AE143" s="685"/>
      <c r="AF143" s="615">
        <v>0</v>
      </c>
      <c r="AG143" s="616"/>
      <c r="AH143" s="616"/>
      <c r="AI143" s="617"/>
      <c r="AJ143" s="858"/>
      <c r="AK143" s="859"/>
      <c r="AL143" s="859"/>
      <c r="AM143" s="859"/>
      <c r="AN143" s="859"/>
      <c r="AO143" s="859"/>
      <c r="AP143" s="859"/>
      <c r="AQ143" s="712"/>
      <c r="AR143" s="712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5">
      <c r="A144" s="5"/>
      <c r="B144" s="5"/>
      <c r="C144" s="627"/>
      <c r="D144" s="627"/>
      <c r="E144" s="627"/>
      <c r="F144" s="627"/>
      <c r="G144" s="627"/>
      <c r="H144" s="627"/>
      <c r="I144" s="627"/>
      <c r="J144" s="627"/>
      <c r="K144" s="627"/>
      <c r="L144" s="627"/>
      <c r="M144" s="627"/>
      <c r="N144" s="627"/>
      <c r="O144" s="627"/>
      <c r="P144" s="627"/>
      <c r="Q144" s="627"/>
      <c r="R144" s="627"/>
      <c r="S144" s="846"/>
      <c r="T144" s="847"/>
      <c r="U144" s="848"/>
      <c r="V144" s="849"/>
      <c r="W144" s="850"/>
      <c r="X144" s="850"/>
      <c r="Y144" s="850"/>
      <c r="Z144" s="851"/>
      <c r="AA144" s="852"/>
      <c r="AB144" s="853"/>
      <c r="AC144" s="853"/>
      <c r="AD144" s="853"/>
      <c r="AE144" s="854"/>
      <c r="AF144" s="855"/>
      <c r="AG144" s="856"/>
      <c r="AH144" s="856"/>
      <c r="AI144" s="857"/>
      <c r="AJ144" s="860"/>
      <c r="AK144" s="861"/>
      <c r="AL144" s="861"/>
      <c r="AM144" s="861"/>
      <c r="AN144" s="861"/>
      <c r="AO144" s="861"/>
      <c r="AP144" s="861"/>
      <c r="AQ144" s="712"/>
      <c r="AR144" s="712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5">
      <c r="A145" s="5"/>
      <c r="B145" s="5"/>
      <c r="C145" s="654" t="s">
        <v>291</v>
      </c>
      <c r="D145" s="655"/>
      <c r="E145" s="655"/>
      <c r="F145" s="655"/>
      <c r="G145" s="655"/>
      <c r="H145" s="655"/>
      <c r="I145" s="655"/>
      <c r="J145" s="655"/>
      <c r="K145" s="655"/>
      <c r="L145" s="655"/>
      <c r="M145" s="655"/>
      <c r="N145" s="655"/>
      <c r="O145" s="655"/>
      <c r="P145" s="655"/>
      <c r="Q145" s="655"/>
      <c r="R145" s="655"/>
      <c r="S145" s="655"/>
      <c r="T145" s="655"/>
      <c r="U145" s="656"/>
      <c r="V145" s="657">
        <f>SUM(V142:Z144)</f>
        <v>0</v>
      </c>
      <c r="W145" s="658"/>
      <c r="X145" s="658"/>
      <c r="Y145" s="658"/>
      <c r="Z145" s="659"/>
      <c r="AA145" s="660">
        <f>SUM(AA142:AE144)</f>
        <v>0</v>
      </c>
      <c r="AB145" s="661"/>
      <c r="AC145" s="661"/>
      <c r="AD145" s="661"/>
      <c r="AE145" s="662"/>
      <c r="AF145" s="663"/>
      <c r="AG145" s="664"/>
      <c r="AH145" s="664"/>
      <c r="AI145" s="665"/>
      <c r="AJ145" s="666">
        <f>SUM(AJ142:AP144)</f>
        <v>0</v>
      </c>
      <c r="AK145" s="667"/>
      <c r="AL145" s="667"/>
      <c r="AM145" s="667"/>
      <c r="AN145" s="667"/>
      <c r="AO145" s="667"/>
      <c r="AP145" s="667"/>
      <c r="AQ145" s="83"/>
      <c r="AR145" s="83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5">
      <c r="A146" s="5"/>
      <c r="B146" s="5"/>
      <c r="C146" s="862" t="s">
        <v>306</v>
      </c>
      <c r="D146" s="862"/>
      <c r="E146" s="862"/>
      <c r="F146" s="862"/>
      <c r="G146" s="862"/>
      <c r="H146" s="862"/>
      <c r="I146" s="862"/>
      <c r="J146" s="862"/>
      <c r="K146" s="862"/>
      <c r="L146" s="862"/>
      <c r="M146" s="862"/>
      <c r="N146" s="862"/>
      <c r="O146" s="862"/>
      <c r="P146" s="862"/>
      <c r="Q146" s="862"/>
      <c r="R146" s="862"/>
      <c r="S146" s="824"/>
      <c r="T146" s="825"/>
      <c r="U146" s="826"/>
      <c r="V146" s="830"/>
      <c r="W146" s="831"/>
      <c r="X146" s="831"/>
      <c r="Y146" s="831"/>
      <c r="Z146" s="832"/>
      <c r="AA146" s="836"/>
      <c r="AB146" s="837"/>
      <c r="AC146" s="837"/>
      <c r="AD146" s="837"/>
      <c r="AE146" s="838"/>
      <c r="AF146" s="830"/>
      <c r="AG146" s="831"/>
      <c r="AH146" s="831"/>
      <c r="AI146" s="832"/>
      <c r="AJ146" s="842"/>
      <c r="AK146" s="843"/>
      <c r="AL146" s="843"/>
      <c r="AM146" s="843"/>
      <c r="AN146" s="843"/>
      <c r="AO146" s="843"/>
      <c r="AP146" s="843"/>
      <c r="AQ146" s="711"/>
      <c r="AR146" s="711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5">
      <c r="A147" s="5"/>
      <c r="B147" s="5"/>
      <c r="C147" s="862"/>
      <c r="D147" s="862"/>
      <c r="E147" s="862"/>
      <c r="F147" s="862"/>
      <c r="G147" s="862"/>
      <c r="H147" s="862"/>
      <c r="I147" s="862"/>
      <c r="J147" s="862"/>
      <c r="K147" s="862"/>
      <c r="L147" s="862"/>
      <c r="M147" s="862"/>
      <c r="N147" s="862"/>
      <c r="O147" s="862"/>
      <c r="P147" s="862"/>
      <c r="Q147" s="862"/>
      <c r="R147" s="862"/>
      <c r="S147" s="827"/>
      <c r="T147" s="828"/>
      <c r="U147" s="829"/>
      <c r="V147" s="833"/>
      <c r="W147" s="834"/>
      <c r="X147" s="834"/>
      <c r="Y147" s="834"/>
      <c r="Z147" s="835"/>
      <c r="AA147" s="839"/>
      <c r="AB147" s="840"/>
      <c r="AC147" s="840"/>
      <c r="AD147" s="840"/>
      <c r="AE147" s="841"/>
      <c r="AF147" s="833"/>
      <c r="AG147" s="834"/>
      <c r="AH147" s="834"/>
      <c r="AI147" s="835"/>
      <c r="AJ147" s="844"/>
      <c r="AK147" s="845"/>
      <c r="AL147" s="845"/>
      <c r="AM147" s="845"/>
      <c r="AN147" s="845"/>
      <c r="AO147" s="845"/>
      <c r="AP147" s="845"/>
      <c r="AQ147" s="711"/>
      <c r="AR147" s="711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5">
      <c r="A148" s="5"/>
      <c r="B148" s="5"/>
      <c r="C148" s="627" t="s">
        <v>307</v>
      </c>
      <c r="D148" s="627"/>
      <c r="E148" s="627"/>
      <c r="F148" s="627"/>
      <c r="G148" s="627"/>
      <c r="H148" s="627"/>
      <c r="I148" s="627"/>
      <c r="J148" s="627"/>
      <c r="K148" s="627"/>
      <c r="L148" s="627"/>
      <c r="M148" s="627"/>
      <c r="N148" s="627"/>
      <c r="O148" s="627"/>
      <c r="P148" s="627"/>
      <c r="Q148" s="627"/>
      <c r="R148" s="627"/>
      <c r="S148" s="628">
        <f>K101</f>
        <v>450</v>
      </c>
      <c r="T148" s="629"/>
      <c r="U148" s="630"/>
      <c r="V148" s="631">
        <v>0</v>
      </c>
      <c r="W148" s="632"/>
      <c r="X148" s="632"/>
      <c r="Y148" s="632"/>
      <c r="Z148" s="633"/>
      <c r="AA148" s="683">
        <f>'[2]Planilha Resumo - Dados Gerais'!$I$26</f>
        <v>0</v>
      </c>
      <c r="AB148" s="684"/>
      <c r="AC148" s="684"/>
      <c r="AD148" s="684"/>
      <c r="AE148" s="685"/>
      <c r="AF148" s="615">
        <f>AE103</f>
        <v>0</v>
      </c>
      <c r="AG148" s="616"/>
      <c r="AH148" s="616"/>
      <c r="AI148" s="617"/>
      <c r="AJ148" s="686">
        <f>TRUNC((AA148/20.8363*AF148),2)</f>
        <v>0</v>
      </c>
      <c r="AK148" s="687"/>
      <c r="AL148" s="687"/>
      <c r="AM148" s="687"/>
      <c r="AN148" s="687"/>
      <c r="AO148" s="687"/>
      <c r="AP148" s="687"/>
      <c r="AQ148" s="84">
        <f>AA148/S148/20.8363</f>
        <v>0</v>
      </c>
      <c r="AR148" s="84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5">
      <c r="A149" s="5"/>
      <c r="B149" s="5"/>
      <c r="C149" s="627" t="s">
        <v>269</v>
      </c>
      <c r="D149" s="627"/>
      <c r="E149" s="627"/>
      <c r="F149" s="627"/>
      <c r="G149" s="627"/>
      <c r="H149" s="627"/>
      <c r="I149" s="627"/>
      <c r="J149" s="627"/>
      <c r="K149" s="627"/>
      <c r="L149" s="627"/>
      <c r="M149" s="627"/>
      <c r="N149" s="627"/>
      <c r="O149" s="627"/>
      <c r="P149" s="627"/>
      <c r="Q149" s="627"/>
      <c r="R149" s="627"/>
      <c r="S149" s="628">
        <f>K105</f>
        <v>450</v>
      </c>
      <c r="T149" s="629"/>
      <c r="U149" s="630"/>
      <c r="V149" s="631">
        <v>140.06</v>
      </c>
      <c r="W149" s="632"/>
      <c r="X149" s="632"/>
      <c r="Y149" s="632"/>
      <c r="Z149" s="633"/>
      <c r="AA149" s="683">
        <v>1805.88</v>
      </c>
      <c r="AB149" s="684"/>
      <c r="AC149" s="684"/>
      <c r="AD149" s="684"/>
      <c r="AE149" s="685"/>
      <c r="AF149" s="615">
        <f>AF148</f>
        <v>0</v>
      </c>
      <c r="AG149" s="616"/>
      <c r="AH149" s="616"/>
      <c r="AI149" s="617"/>
      <c r="AJ149" s="634">
        <f>TRUNC((AF149/20.8363*AA149),2)</f>
        <v>0</v>
      </c>
      <c r="AK149" s="635"/>
      <c r="AL149" s="635"/>
      <c r="AM149" s="635"/>
      <c r="AN149" s="635"/>
      <c r="AO149" s="635"/>
      <c r="AP149" s="635"/>
      <c r="AQ149" s="85">
        <f>AA149/S149/20.8363</f>
        <v>0.192599773792212</v>
      </c>
      <c r="AR149" s="84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5">
      <c r="A150" s="5"/>
      <c r="B150" s="5"/>
      <c r="C150" s="654" t="s">
        <v>291</v>
      </c>
      <c r="D150" s="655"/>
      <c r="E150" s="655"/>
      <c r="F150" s="655"/>
      <c r="G150" s="655"/>
      <c r="H150" s="655"/>
      <c r="I150" s="655"/>
      <c r="J150" s="655"/>
      <c r="K150" s="655"/>
      <c r="L150" s="655"/>
      <c r="M150" s="655"/>
      <c r="N150" s="655"/>
      <c r="O150" s="655"/>
      <c r="P150" s="655"/>
      <c r="Q150" s="655"/>
      <c r="R150" s="655"/>
      <c r="S150" s="655"/>
      <c r="T150" s="655"/>
      <c r="U150" s="656"/>
      <c r="V150" s="657">
        <f>SUM(V147:Z149)</f>
        <v>140.06</v>
      </c>
      <c r="W150" s="658"/>
      <c r="X150" s="658"/>
      <c r="Y150" s="658"/>
      <c r="Z150" s="659"/>
      <c r="AA150" s="660">
        <f>SUM(AA148:AE149)</f>
        <v>1805.88</v>
      </c>
      <c r="AB150" s="661"/>
      <c r="AC150" s="661"/>
      <c r="AD150" s="661"/>
      <c r="AE150" s="662"/>
      <c r="AF150" s="663"/>
      <c r="AG150" s="664"/>
      <c r="AH150" s="664"/>
      <c r="AI150" s="665"/>
      <c r="AJ150" s="666">
        <f>SUM(AJ147:AP149)</f>
        <v>0</v>
      </c>
      <c r="AK150" s="667"/>
      <c r="AL150" s="667"/>
      <c r="AM150" s="667"/>
      <c r="AN150" s="667"/>
      <c r="AO150" s="667"/>
      <c r="AP150" s="667"/>
      <c r="AQ150" s="86">
        <f>SUM(AQ148:AQ149)</f>
        <v>0.192599773792212</v>
      </c>
      <c r="AR150" s="86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5">
      <c r="A151" s="5"/>
      <c r="B151" s="5"/>
      <c r="C151" s="691" t="s">
        <v>308</v>
      </c>
      <c r="D151" s="692"/>
      <c r="E151" s="692"/>
      <c r="F151" s="692"/>
      <c r="G151" s="692"/>
      <c r="H151" s="692"/>
      <c r="I151" s="692"/>
      <c r="J151" s="692"/>
      <c r="K151" s="692"/>
      <c r="L151" s="692"/>
      <c r="M151" s="692"/>
      <c r="N151" s="692"/>
      <c r="O151" s="692"/>
      <c r="P151" s="692"/>
      <c r="Q151" s="692"/>
      <c r="R151" s="692"/>
      <c r="S151" s="692"/>
      <c r="T151" s="692"/>
      <c r="U151" s="692"/>
      <c r="V151" s="692"/>
      <c r="W151" s="692"/>
      <c r="X151" s="692"/>
      <c r="Y151" s="692"/>
      <c r="Z151" s="692"/>
      <c r="AA151" s="692"/>
      <c r="AB151" s="692"/>
      <c r="AC151" s="692"/>
      <c r="AD151" s="692"/>
      <c r="AE151" s="692"/>
      <c r="AF151" s="692"/>
      <c r="AG151" s="692"/>
      <c r="AH151" s="692"/>
      <c r="AI151" s="693"/>
      <c r="AJ151" s="697">
        <f>AJ127+AJ135+AJ140+AJ145+AJ150</f>
        <v>0</v>
      </c>
      <c r="AK151" s="698"/>
      <c r="AL151" s="698"/>
      <c r="AM151" s="698"/>
      <c r="AN151" s="698"/>
      <c r="AO151" s="698"/>
      <c r="AP151" s="699"/>
      <c r="AQ151" s="713"/>
      <c r="AR151" s="713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5">
      <c r="A152" s="5"/>
      <c r="B152" s="5"/>
      <c r="C152" s="694"/>
      <c r="D152" s="695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5"/>
      <c r="W152" s="695"/>
      <c r="X152" s="695"/>
      <c r="Y152" s="695"/>
      <c r="Z152" s="695"/>
      <c r="AA152" s="695"/>
      <c r="AB152" s="695"/>
      <c r="AC152" s="695"/>
      <c r="AD152" s="695"/>
      <c r="AE152" s="695"/>
      <c r="AF152" s="695"/>
      <c r="AG152" s="695"/>
      <c r="AH152" s="695"/>
      <c r="AI152" s="696"/>
      <c r="AJ152" s="700"/>
      <c r="AK152" s="701"/>
      <c r="AL152" s="701"/>
      <c r="AM152" s="701"/>
      <c r="AN152" s="701"/>
      <c r="AO152" s="701"/>
      <c r="AP152" s="702"/>
      <c r="AQ152" s="713"/>
      <c r="AR152" s="713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5">
      <c r="A153" s="5"/>
      <c r="B153" s="5"/>
      <c r="C153" s="691" t="s">
        <v>309</v>
      </c>
      <c r="D153" s="692"/>
      <c r="E153" s="692"/>
      <c r="F153" s="692"/>
      <c r="G153" s="692"/>
      <c r="H153" s="692"/>
      <c r="I153" s="692"/>
      <c r="J153" s="692"/>
      <c r="K153" s="692"/>
      <c r="L153" s="692"/>
      <c r="M153" s="692"/>
      <c r="N153" s="692"/>
      <c r="O153" s="692"/>
      <c r="P153" s="692"/>
      <c r="Q153" s="692"/>
      <c r="R153" s="692"/>
      <c r="S153" s="692"/>
      <c r="T153" s="692"/>
      <c r="U153" s="692"/>
      <c r="V153" s="692"/>
      <c r="W153" s="692"/>
      <c r="X153" s="692"/>
      <c r="Y153" s="692"/>
      <c r="Z153" s="692"/>
      <c r="AA153" s="692"/>
      <c r="AB153" s="692"/>
      <c r="AC153" s="692"/>
      <c r="AD153" s="692"/>
      <c r="AE153" s="692"/>
      <c r="AF153" s="692"/>
      <c r="AG153" s="692"/>
      <c r="AH153" s="692"/>
      <c r="AI153" s="693"/>
      <c r="AJ153" s="697">
        <f>AJ151*6</f>
        <v>0</v>
      </c>
      <c r="AK153" s="698"/>
      <c r="AL153" s="698"/>
      <c r="AM153" s="698"/>
      <c r="AN153" s="698"/>
      <c r="AO153" s="698"/>
      <c r="AP153" s="698"/>
      <c r="AQ153" s="713"/>
      <c r="AR153" s="713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5">
      <c r="A154" s="5"/>
      <c r="B154" s="5"/>
      <c r="C154" s="694"/>
      <c r="D154" s="695"/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695"/>
      <c r="X154" s="695"/>
      <c r="Y154" s="695"/>
      <c r="Z154" s="695"/>
      <c r="AA154" s="695"/>
      <c r="AB154" s="695"/>
      <c r="AC154" s="695"/>
      <c r="AD154" s="695"/>
      <c r="AE154" s="695"/>
      <c r="AF154" s="695"/>
      <c r="AG154" s="695"/>
      <c r="AH154" s="695"/>
      <c r="AI154" s="696"/>
      <c r="AJ154" s="700"/>
      <c r="AK154" s="701"/>
      <c r="AL154" s="701"/>
      <c r="AM154" s="701"/>
      <c r="AN154" s="701"/>
      <c r="AO154" s="701"/>
      <c r="AP154" s="701"/>
      <c r="AQ154" s="713"/>
      <c r="AR154" s="713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5.75">
      <c r="A155" s="5"/>
      <c r="B155" s="5"/>
      <c r="C155" s="688" t="s">
        <v>310</v>
      </c>
      <c r="D155" s="689"/>
      <c r="E155" s="689"/>
      <c r="F155" s="689"/>
      <c r="G155" s="689"/>
      <c r="H155" s="689"/>
      <c r="I155" s="689"/>
      <c r="J155" s="689"/>
      <c r="K155" s="689"/>
      <c r="L155" s="689"/>
      <c r="M155" s="689"/>
      <c r="N155" s="689"/>
      <c r="O155" s="689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  <c r="Z155" s="689"/>
      <c r="AA155" s="689"/>
      <c r="AB155" s="689"/>
      <c r="AC155" s="689"/>
      <c r="AD155" s="689"/>
      <c r="AE155" s="689"/>
      <c r="AF155" s="689"/>
      <c r="AG155" s="689"/>
      <c r="AH155" s="689"/>
      <c r="AI155" s="689"/>
      <c r="AJ155" s="689"/>
      <c r="AK155" s="689"/>
      <c r="AL155" s="689"/>
      <c r="AM155" s="689"/>
      <c r="AN155" s="689"/>
      <c r="AO155" s="689"/>
      <c r="AP155" s="690"/>
      <c r="AQ155" s="88">
        <f>SUM(AQ127+AQ135+AQ140+AQ150)</f>
        <v>104.75786477423156</v>
      </c>
      <c r="AR155" s="89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5.75">
      <c r="A156" s="5"/>
      <c r="B156" s="5"/>
      <c r="C156" s="688" t="s">
        <v>278</v>
      </c>
      <c r="D156" s="689"/>
      <c r="E156" s="689"/>
      <c r="F156" s="689"/>
      <c r="G156" s="689"/>
      <c r="H156" s="689"/>
      <c r="I156" s="689"/>
      <c r="J156" s="689"/>
      <c r="K156" s="689"/>
      <c r="L156" s="689"/>
      <c r="M156" s="689"/>
      <c r="N156" s="689"/>
      <c r="O156" s="689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  <c r="Z156" s="689"/>
      <c r="AA156" s="689"/>
      <c r="AB156" s="689"/>
      <c r="AC156" s="689"/>
      <c r="AD156" s="689"/>
      <c r="AE156" s="689"/>
      <c r="AF156" s="689"/>
      <c r="AG156" s="689"/>
      <c r="AH156" s="689"/>
      <c r="AI156" s="689"/>
      <c r="AJ156" s="689"/>
      <c r="AK156" s="689"/>
      <c r="AL156" s="689"/>
      <c r="AM156" s="689"/>
      <c r="AN156" s="689"/>
      <c r="AO156" s="689"/>
      <c r="AP156" s="690"/>
      <c r="AQ156" s="87"/>
      <c r="AR156" s="90">
        <f>AR127+AR135+AR145+AR150</f>
        <v>8.459408580218177</v>
      </c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5.75">
      <c r="A157" s="5"/>
      <c r="B157" s="5"/>
      <c r="C157" s="688" t="s">
        <v>311</v>
      </c>
      <c r="D157" s="689"/>
      <c r="E157" s="689"/>
      <c r="F157" s="689"/>
      <c r="G157" s="689"/>
      <c r="H157" s="689"/>
      <c r="I157" s="689"/>
      <c r="J157" s="689"/>
      <c r="K157" s="689"/>
      <c r="L157" s="689"/>
      <c r="M157" s="689"/>
      <c r="N157" s="689"/>
      <c r="O157" s="689"/>
      <c r="P157" s="689"/>
      <c r="Q157" s="689"/>
      <c r="R157" s="689"/>
      <c r="S157" s="689"/>
      <c r="T157" s="689"/>
      <c r="U157" s="689"/>
      <c r="V157" s="689"/>
      <c r="W157" s="689"/>
      <c r="X157" s="689"/>
      <c r="Y157" s="689"/>
      <c r="Z157" s="689"/>
      <c r="AA157" s="689"/>
      <c r="AB157" s="689"/>
      <c r="AC157" s="689"/>
      <c r="AD157" s="689"/>
      <c r="AE157" s="689"/>
      <c r="AF157" s="689"/>
      <c r="AG157" s="689"/>
      <c r="AH157" s="689"/>
      <c r="AI157" s="689"/>
      <c r="AJ157" s="689"/>
      <c r="AK157" s="689"/>
      <c r="AL157" s="689"/>
      <c r="AM157" s="689"/>
      <c r="AN157" s="689"/>
      <c r="AO157" s="689"/>
      <c r="AP157" s="690"/>
      <c r="AQ157" s="88">
        <f>(AQ155+AR156)/30</f>
        <v>3.7739091118149917</v>
      </c>
      <c r="AR157" s="87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5.75">
      <c r="A158" s="5"/>
      <c r="B158" s="5"/>
      <c r="C158" s="688" t="s">
        <v>312</v>
      </c>
      <c r="D158" s="689"/>
      <c r="E158" s="689"/>
      <c r="F158" s="689"/>
      <c r="G158" s="689"/>
      <c r="H158" s="689"/>
      <c r="I158" s="689"/>
      <c r="J158" s="689"/>
      <c r="K158" s="689"/>
      <c r="L158" s="689"/>
      <c r="M158" s="689"/>
      <c r="N158" s="689"/>
      <c r="O158" s="689"/>
      <c r="P158" s="689"/>
      <c r="Q158" s="689"/>
      <c r="R158" s="689"/>
      <c r="S158" s="689"/>
      <c r="T158" s="689"/>
      <c r="U158" s="689"/>
      <c r="V158" s="689"/>
      <c r="W158" s="689"/>
      <c r="X158" s="689"/>
      <c r="Y158" s="689"/>
      <c r="Z158" s="689"/>
      <c r="AA158" s="689"/>
      <c r="AB158" s="689"/>
      <c r="AC158" s="689"/>
      <c r="AD158" s="689"/>
      <c r="AE158" s="689"/>
      <c r="AF158" s="689"/>
      <c r="AG158" s="689"/>
      <c r="AH158" s="689"/>
      <c r="AI158" s="689"/>
      <c r="AJ158" s="689"/>
      <c r="AK158" s="689"/>
      <c r="AL158" s="689"/>
      <c r="AM158" s="689"/>
      <c r="AN158" s="689"/>
      <c r="AO158" s="689"/>
      <c r="AP158" s="690"/>
      <c r="AQ158" s="703">
        <f>(AQ155+AR156+AQ157)</f>
        <v>116.99118246626473</v>
      </c>
      <c r="AR158" s="704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1" spans="2:44" ht="47.25" customHeight="1">
      <c r="B161" s="705" t="s">
        <v>313</v>
      </c>
      <c r="C161" s="706"/>
      <c r="D161" s="706"/>
      <c r="E161" s="706"/>
      <c r="F161" s="706"/>
      <c r="G161" s="706"/>
      <c r="H161" s="706"/>
      <c r="I161" s="706"/>
      <c r="J161" s="706"/>
      <c r="K161" s="706"/>
      <c r="L161" s="706"/>
      <c r="M161" s="706"/>
      <c r="N161" s="706"/>
      <c r="O161" s="706"/>
      <c r="P161" s="706"/>
      <c r="Q161" s="706"/>
      <c r="R161" s="706"/>
      <c r="S161" s="706"/>
      <c r="T161" s="706"/>
      <c r="U161" s="706"/>
      <c r="V161" s="706"/>
      <c r="W161" s="706"/>
      <c r="X161" s="706"/>
      <c r="Y161" s="706"/>
      <c r="Z161" s="706"/>
      <c r="AA161" s="706"/>
      <c r="AB161" s="706"/>
      <c r="AC161" s="706"/>
      <c r="AD161" s="706"/>
      <c r="AE161" s="706"/>
      <c r="AF161" s="706"/>
      <c r="AG161" s="706"/>
      <c r="AH161" s="706"/>
      <c r="AI161" s="706"/>
      <c r="AJ161" s="706"/>
      <c r="AK161" s="706"/>
      <c r="AL161" s="706"/>
      <c r="AM161" s="706"/>
      <c r="AN161" s="706"/>
      <c r="AO161" s="706"/>
      <c r="AP161" s="706"/>
      <c r="AQ161" s="706"/>
      <c r="AR161" s="706"/>
    </row>
    <row r="173" spans="2:44" ht="54.75" customHeight="1">
      <c r="B173" s="707"/>
      <c r="C173" s="707"/>
      <c r="D173" s="707"/>
      <c r="E173" s="707"/>
      <c r="F173" s="707"/>
      <c r="G173" s="707"/>
      <c r="H173" s="707"/>
      <c r="I173" s="707"/>
      <c r="J173" s="707"/>
      <c r="K173" s="707"/>
      <c r="L173" s="707"/>
      <c r="M173" s="707"/>
      <c r="N173" s="707"/>
      <c r="O173" s="707"/>
      <c r="P173" s="707"/>
      <c r="Q173" s="707"/>
      <c r="R173" s="707"/>
      <c r="S173" s="707"/>
      <c r="T173" s="707"/>
      <c r="U173" s="707"/>
      <c r="V173" s="707"/>
      <c r="W173" s="707"/>
      <c r="X173" s="707"/>
      <c r="Y173" s="707"/>
      <c r="Z173" s="707"/>
      <c r="AA173" s="707"/>
      <c r="AB173" s="707"/>
      <c r="AC173" s="707"/>
      <c r="AD173" s="707"/>
      <c r="AE173" s="707"/>
      <c r="AF173" s="707"/>
      <c r="AG173" s="707"/>
      <c r="AH173" s="707"/>
      <c r="AI173" s="707"/>
      <c r="AJ173" s="707"/>
      <c r="AK173" s="707"/>
      <c r="AL173" s="707"/>
      <c r="AM173" s="707"/>
      <c r="AN173" s="707"/>
      <c r="AO173" s="707"/>
      <c r="AP173" s="707"/>
      <c r="AQ173" s="707"/>
      <c r="AR173" s="707"/>
    </row>
    <row r="174" ht="15">
      <c r="T174" s="74"/>
    </row>
    <row r="175" ht="15">
      <c r="Z175" s="76"/>
    </row>
  </sheetData>
  <sheetProtection/>
  <mergeCells count="506">
    <mergeCell ref="C146:R147"/>
    <mergeCell ref="S146:U147"/>
    <mergeCell ref="V146:Z147"/>
    <mergeCell ref="AA146:AE147"/>
    <mergeCell ref="AF146:AI147"/>
    <mergeCell ref="AJ146:AP147"/>
    <mergeCell ref="C143:R144"/>
    <mergeCell ref="S143:U144"/>
    <mergeCell ref="V143:Z144"/>
    <mergeCell ref="AA143:AE144"/>
    <mergeCell ref="AF143:AI144"/>
    <mergeCell ref="AJ143:AP144"/>
    <mergeCell ref="C141:R142"/>
    <mergeCell ref="S141:U142"/>
    <mergeCell ref="V141:Z142"/>
    <mergeCell ref="AA141:AE142"/>
    <mergeCell ref="AF141:AI142"/>
    <mergeCell ref="AJ141:AP142"/>
    <mergeCell ref="AF114:AI117"/>
    <mergeCell ref="AJ114:AP117"/>
    <mergeCell ref="AS114:AX129"/>
    <mergeCell ref="V115:Z117"/>
    <mergeCell ref="AA115:AE117"/>
    <mergeCell ref="C129:R129"/>
    <mergeCell ref="S129:U129"/>
    <mergeCell ref="V129:Z129"/>
    <mergeCell ref="A101:J103"/>
    <mergeCell ref="K101:N103"/>
    <mergeCell ref="A105:J107"/>
    <mergeCell ref="K105:N107"/>
    <mergeCell ref="H111:AR112"/>
    <mergeCell ref="AS111:AX112"/>
    <mergeCell ref="AE107:AQ107"/>
    <mergeCell ref="AE106:AQ106"/>
    <mergeCell ref="O101:T101"/>
    <mergeCell ref="U101:Y101"/>
    <mergeCell ref="A94:J96"/>
    <mergeCell ref="K94:N96"/>
    <mergeCell ref="A98:J100"/>
    <mergeCell ref="K98:N100"/>
    <mergeCell ref="O98:T100"/>
    <mergeCell ref="Z98:AD99"/>
    <mergeCell ref="O96:AY96"/>
    <mergeCell ref="U98:Y98"/>
    <mergeCell ref="AE98:AQ98"/>
    <mergeCell ref="U99:Y99"/>
    <mergeCell ref="A86:J88"/>
    <mergeCell ref="K86:N88"/>
    <mergeCell ref="A91:J93"/>
    <mergeCell ref="K91:N93"/>
    <mergeCell ref="O91:T93"/>
    <mergeCell ref="U91:Y93"/>
    <mergeCell ref="P88:AY88"/>
    <mergeCell ref="Z90:AD90"/>
    <mergeCell ref="AE90:AQ90"/>
    <mergeCell ref="AR90:AW90"/>
    <mergeCell ref="AX75:AY76"/>
    <mergeCell ref="A78:J80"/>
    <mergeCell ref="K78:N80"/>
    <mergeCell ref="O80:AY80"/>
    <mergeCell ref="O79:T79"/>
    <mergeCell ref="U79:Y79"/>
    <mergeCell ref="A67:J69"/>
    <mergeCell ref="K67:N69"/>
    <mergeCell ref="A75:J77"/>
    <mergeCell ref="K75:N77"/>
    <mergeCell ref="K74:N74"/>
    <mergeCell ref="U75:Y77"/>
    <mergeCell ref="A59:J61"/>
    <mergeCell ref="K59:N61"/>
    <mergeCell ref="O60:T60"/>
    <mergeCell ref="U60:Y60"/>
    <mergeCell ref="Z60:AD60"/>
    <mergeCell ref="A63:J65"/>
    <mergeCell ref="K63:N65"/>
    <mergeCell ref="A55:J57"/>
    <mergeCell ref="K55:N57"/>
    <mergeCell ref="O56:T56"/>
    <mergeCell ref="U56:Y56"/>
    <mergeCell ref="Z56:AD56"/>
    <mergeCell ref="O55:T55"/>
    <mergeCell ref="A48:J50"/>
    <mergeCell ref="K48:N50"/>
    <mergeCell ref="O48:T50"/>
    <mergeCell ref="Z48:AD49"/>
    <mergeCell ref="A51:J53"/>
    <mergeCell ref="K51:N53"/>
    <mergeCell ref="U49:Y49"/>
    <mergeCell ref="A41:J43"/>
    <mergeCell ref="K41:N43"/>
    <mergeCell ref="O41:T43"/>
    <mergeCell ref="Z41:AD42"/>
    <mergeCell ref="A44:J46"/>
    <mergeCell ref="K44:N46"/>
    <mergeCell ref="O45:T45"/>
    <mergeCell ref="U45:Y45"/>
    <mergeCell ref="Z45:AD45"/>
    <mergeCell ref="O44:T44"/>
    <mergeCell ref="A29:J31"/>
    <mergeCell ref="K29:N31"/>
    <mergeCell ref="A33:J35"/>
    <mergeCell ref="K33:N35"/>
    <mergeCell ref="A37:J39"/>
    <mergeCell ref="K37:N39"/>
    <mergeCell ref="K13:N15"/>
    <mergeCell ref="A17:J19"/>
    <mergeCell ref="K17:N19"/>
    <mergeCell ref="A21:J23"/>
    <mergeCell ref="K21:N23"/>
    <mergeCell ref="A25:J27"/>
    <mergeCell ref="K25:N27"/>
    <mergeCell ref="AR146:AR147"/>
    <mergeCell ref="AR151:AR152"/>
    <mergeCell ref="AR153:AR154"/>
    <mergeCell ref="A6:J8"/>
    <mergeCell ref="K6:N8"/>
    <mergeCell ref="O6:T8"/>
    <mergeCell ref="Z6:AD7"/>
    <mergeCell ref="A9:J11"/>
    <mergeCell ref="K9:N11"/>
    <mergeCell ref="A13:J15"/>
    <mergeCell ref="B173:AR173"/>
    <mergeCell ref="AQ114:AQ117"/>
    <mergeCell ref="AQ141:AQ142"/>
    <mergeCell ref="AQ143:AQ144"/>
    <mergeCell ref="AQ146:AQ147"/>
    <mergeCell ref="AQ151:AQ152"/>
    <mergeCell ref="AQ153:AQ154"/>
    <mergeCell ref="AR114:AR117"/>
    <mergeCell ref="AR141:AR142"/>
    <mergeCell ref="AR143:AR144"/>
    <mergeCell ref="C156:AP156"/>
    <mergeCell ref="C157:AP157"/>
    <mergeCell ref="C158:AP158"/>
    <mergeCell ref="AQ158:AR158"/>
    <mergeCell ref="B161:AR161"/>
    <mergeCell ref="C150:U150"/>
    <mergeCell ref="V150:Z150"/>
    <mergeCell ref="AA150:AE150"/>
    <mergeCell ref="AF150:AI150"/>
    <mergeCell ref="AJ150:AP150"/>
    <mergeCell ref="C155:AP155"/>
    <mergeCell ref="C151:AI152"/>
    <mergeCell ref="AJ151:AP152"/>
    <mergeCell ref="C153:AI154"/>
    <mergeCell ref="AJ153:AP154"/>
    <mergeCell ref="C149:R149"/>
    <mergeCell ref="S149:U149"/>
    <mergeCell ref="V149:Z149"/>
    <mergeCell ref="AA149:AE149"/>
    <mergeCell ref="AF149:AI149"/>
    <mergeCell ref="AJ149:AP149"/>
    <mergeCell ref="C148:R148"/>
    <mergeCell ref="S148:U148"/>
    <mergeCell ref="V148:Z148"/>
    <mergeCell ref="AA148:AE148"/>
    <mergeCell ref="AF148:AI148"/>
    <mergeCell ref="AJ148:AP148"/>
    <mergeCell ref="C140:U140"/>
    <mergeCell ref="V140:Z140"/>
    <mergeCell ref="AA140:AE140"/>
    <mergeCell ref="AF140:AI140"/>
    <mergeCell ref="AJ140:AP140"/>
    <mergeCell ref="C145:U145"/>
    <mergeCell ref="V145:Z145"/>
    <mergeCell ref="AA145:AE145"/>
    <mergeCell ref="AF145:AI145"/>
    <mergeCell ref="AJ145:AP145"/>
    <mergeCell ref="C139:R139"/>
    <mergeCell ref="S139:U139"/>
    <mergeCell ref="V139:Z139"/>
    <mergeCell ref="AA139:AE139"/>
    <mergeCell ref="AF139:AI139"/>
    <mergeCell ref="AJ139:AP139"/>
    <mergeCell ref="C138:R138"/>
    <mergeCell ref="S138:U138"/>
    <mergeCell ref="V138:Z138"/>
    <mergeCell ref="AA138:AE138"/>
    <mergeCell ref="AF138:AI138"/>
    <mergeCell ref="AJ138:AP138"/>
    <mergeCell ref="C137:R137"/>
    <mergeCell ref="S137:U137"/>
    <mergeCell ref="V137:Z137"/>
    <mergeCell ref="AA137:AE137"/>
    <mergeCell ref="AF137:AI137"/>
    <mergeCell ref="AJ137:AP137"/>
    <mergeCell ref="C135:U135"/>
    <mergeCell ref="V135:Z135"/>
    <mergeCell ref="AA135:AE135"/>
    <mergeCell ref="AF135:AI135"/>
    <mergeCell ref="AJ135:AP135"/>
    <mergeCell ref="C136:U136"/>
    <mergeCell ref="C134:R134"/>
    <mergeCell ref="S134:U134"/>
    <mergeCell ref="V134:Z134"/>
    <mergeCell ref="AA134:AE134"/>
    <mergeCell ref="AF134:AI134"/>
    <mergeCell ref="AJ134:AP134"/>
    <mergeCell ref="C133:R133"/>
    <mergeCell ref="S133:U133"/>
    <mergeCell ref="V133:Z133"/>
    <mergeCell ref="AA133:AE133"/>
    <mergeCell ref="AF133:AI133"/>
    <mergeCell ref="AJ133:AP133"/>
    <mergeCell ref="C132:R132"/>
    <mergeCell ref="S132:U132"/>
    <mergeCell ref="V132:Z132"/>
    <mergeCell ref="AA132:AE132"/>
    <mergeCell ref="AF132:AI132"/>
    <mergeCell ref="AJ132:AP132"/>
    <mergeCell ref="C131:R131"/>
    <mergeCell ref="S131:U131"/>
    <mergeCell ref="V131:Z131"/>
    <mergeCell ref="AA131:AE131"/>
    <mergeCell ref="AF131:AI131"/>
    <mergeCell ref="AJ131:AP131"/>
    <mergeCell ref="C130:R130"/>
    <mergeCell ref="S130:U130"/>
    <mergeCell ref="V130:Z130"/>
    <mergeCell ref="AA130:AE130"/>
    <mergeCell ref="AF130:AI130"/>
    <mergeCell ref="AJ130:AP130"/>
    <mergeCell ref="AA129:AE129"/>
    <mergeCell ref="AF129:AI129"/>
    <mergeCell ref="AJ129:AP129"/>
    <mergeCell ref="C127:U127"/>
    <mergeCell ref="V127:Z127"/>
    <mergeCell ref="AA127:AE127"/>
    <mergeCell ref="AF127:AI127"/>
    <mergeCell ref="AJ127:AP127"/>
    <mergeCell ref="H128:R128"/>
    <mergeCell ref="C126:R126"/>
    <mergeCell ref="S126:U126"/>
    <mergeCell ref="V126:Z126"/>
    <mergeCell ref="AA126:AE126"/>
    <mergeCell ref="AF126:AI126"/>
    <mergeCell ref="AJ126:AP126"/>
    <mergeCell ref="C125:R125"/>
    <mergeCell ref="S125:U125"/>
    <mergeCell ref="V125:Z125"/>
    <mergeCell ref="AA125:AE125"/>
    <mergeCell ref="AF125:AI125"/>
    <mergeCell ref="AJ125:AP125"/>
    <mergeCell ref="C124:R124"/>
    <mergeCell ref="S124:U124"/>
    <mergeCell ref="V124:Z124"/>
    <mergeCell ref="AA124:AE124"/>
    <mergeCell ref="AF124:AI124"/>
    <mergeCell ref="AJ124:AP124"/>
    <mergeCell ref="C123:R123"/>
    <mergeCell ref="S123:U123"/>
    <mergeCell ref="V123:Z123"/>
    <mergeCell ref="AA123:AE123"/>
    <mergeCell ref="AF123:AI123"/>
    <mergeCell ref="AJ123:AP123"/>
    <mergeCell ref="C122:R122"/>
    <mergeCell ref="S122:U122"/>
    <mergeCell ref="V122:Z122"/>
    <mergeCell ref="AA122:AE122"/>
    <mergeCell ref="AF122:AI122"/>
    <mergeCell ref="AJ122:AP122"/>
    <mergeCell ref="C121:R121"/>
    <mergeCell ref="S121:U121"/>
    <mergeCell ref="V121:Z121"/>
    <mergeCell ref="AA121:AE121"/>
    <mergeCell ref="AF121:AI121"/>
    <mergeCell ref="AJ121:AP121"/>
    <mergeCell ref="C120:R120"/>
    <mergeCell ref="S120:U120"/>
    <mergeCell ref="V120:Z120"/>
    <mergeCell ref="AA120:AE120"/>
    <mergeCell ref="AF120:AI120"/>
    <mergeCell ref="AJ120:AP120"/>
    <mergeCell ref="C113:R113"/>
    <mergeCell ref="V114:AE114"/>
    <mergeCell ref="C118:R118"/>
    <mergeCell ref="C119:R119"/>
    <mergeCell ref="S119:U119"/>
    <mergeCell ref="V119:Z119"/>
    <mergeCell ref="AA119:AE119"/>
    <mergeCell ref="C114:R117"/>
    <mergeCell ref="S114:U117"/>
    <mergeCell ref="AF119:AI119"/>
    <mergeCell ref="AJ119:AP119"/>
    <mergeCell ref="AE103:AQ103"/>
    <mergeCell ref="O105:T105"/>
    <mergeCell ref="U105:Y105"/>
    <mergeCell ref="Z105:AD105"/>
    <mergeCell ref="AE105:AQ105"/>
    <mergeCell ref="O106:T106"/>
    <mergeCell ref="U106:Y106"/>
    <mergeCell ref="Z106:AD106"/>
    <mergeCell ref="Z101:AD101"/>
    <mergeCell ref="AE101:AQ101"/>
    <mergeCell ref="O102:T102"/>
    <mergeCell ref="U102:Y102"/>
    <mergeCell ref="Z102:AD102"/>
    <mergeCell ref="AE102:AQ102"/>
    <mergeCell ref="AE99:AQ99"/>
    <mergeCell ref="U100:Y100"/>
    <mergeCell ref="Z100:AD100"/>
    <mergeCell ref="AE100:AQ100"/>
    <mergeCell ref="O95:T95"/>
    <mergeCell ref="U95:Y95"/>
    <mergeCell ref="Z95:AD95"/>
    <mergeCell ref="AE95:AQ95"/>
    <mergeCell ref="AR95:AW95"/>
    <mergeCell ref="AX95:AY95"/>
    <mergeCell ref="O94:T94"/>
    <mergeCell ref="U94:Y94"/>
    <mergeCell ref="Z94:AD94"/>
    <mergeCell ref="AE94:AQ94"/>
    <mergeCell ref="AR94:AW94"/>
    <mergeCell ref="AX94:AY94"/>
    <mergeCell ref="AX90:AY90"/>
    <mergeCell ref="AX93:AY93"/>
    <mergeCell ref="Z91:AD93"/>
    <mergeCell ref="AE91:AQ93"/>
    <mergeCell ref="AR91:AW93"/>
    <mergeCell ref="AX91:AY92"/>
    <mergeCell ref="O87:T87"/>
    <mergeCell ref="U87:Y87"/>
    <mergeCell ref="Z87:AD87"/>
    <mergeCell ref="AE87:AQ87"/>
    <mergeCell ref="AR87:AW87"/>
    <mergeCell ref="AX87:AY87"/>
    <mergeCell ref="O84:AY84"/>
    <mergeCell ref="A85:AY85"/>
    <mergeCell ref="O86:T86"/>
    <mergeCell ref="U86:Y86"/>
    <mergeCell ref="Z86:AD86"/>
    <mergeCell ref="AE86:AQ86"/>
    <mergeCell ref="AR86:AW86"/>
    <mergeCell ref="AX86:AY86"/>
    <mergeCell ref="A82:J84"/>
    <mergeCell ref="K82:N84"/>
    <mergeCell ref="O83:T83"/>
    <mergeCell ref="U83:Y83"/>
    <mergeCell ref="Z83:AD83"/>
    <mergeCell ref="AE83:AQ83"/>
    <mergeCell ref="AR83:AW83"/>
    <mergeCell ref="AX83:AY83"/>
    <mergeCell ref="A81:AY81"/>
    <mergeCell ref="O82:T82"/>
    <mergeCell ref="U82:Y82"/>
    <mergeCell ref="Z82:AD82"/>
    <mergeCell ref="AE82:AQ82"/>
    <mergeCell ref="AR82:AW82"/>
    <mergeCell ref="AX82:AY82"/>
    <mergeCell ref="Z79:AD79"/>
    <mergeCell ref="AE79:AQ79"/>
    <mergeCell ref="AR79:AW79"/>
    <mergeCell ref="AX79:AY79"/>
    <mergeCell ref="AR74:AW74"/>
    <mergeCell ref="AX74:AY74"/>
    <mergeCell ref="AX77:AY77"/>
    <mergeCell ref="Z75:AD77"/>
    <mergeCell ref="AE75:AQ77"/>
    <mergeCell ref="AR75:AW77"/>
    <mergeCell ref="O78:T78"/>
    <mergeCell ref="U78:Y78"/>
    <mergeCell ref="Z78:AD78"/>
    <mergeCell ref="AE78:AQ78"/>
    <mergeCell ref="AR78:AW78"/>
    <mergeCell ref="AX78:AY78"/>
    <mergeCell ref="O75:T77"/>
    <mergeCell ref="O68:T68"/>
    <mergeCell ref="U68:Y68"/>
    <mergeCell ref="Z68:AD68"/>
    <mergeCell ref="AE68:AQ68"/>
    <mergeCell ref="AE69:AQ69"/>
    <mergeCell ref="Z74:AD74"/>
    <mergeCell ref="AE74:AQ74"/>
    <mergeCell ref="O64:T64"/>
    <mergeCell ref="U64:Y64"/>
    <mergeCell ref="Z64:AD64"/>
    <mergeCell ref="AE64:AQ64"/>
    <mergeCell ref="AE65:AQ65"/>
    <mergeCell ref="O67:T67"/>
    <mergeCell ref="U67:Y67"/>
    <mergeCell ref="Z67:AD67"/>
    <mergeCell ref="AE67:AQ67"/>
    <mergeCell ref="AE60:AQ60"/>
    <mergeCell ref="AE61:AQ61"/>
    <mergeCell ref="O63:T63"/>
    <mergeCell ref="U63:Y63"/>
    <mergeCell ref="Z63:AD63"/>
    <mergeCell ref="AE63:AQ63"/>
    <mergeCell ref="AE56:AQ56"/>
    <mergeCell ref="AE57:AQ57"/>
    <mergeCell ref="U55:Y55"/>
    <mergeCell ref="O59:T59"/>
    <mergeCell ref="U59:Y59"/>
    <mergeCell ref="Z59:AD59"/>
    <mergeCell ref="AE59:AQ59"/>
    <mergeCell ref="Z55:AD55"/>
    <mergeCell ref="AE55:AQ55"/>
    <mergeCell ref="O52:T52"/>
    <mergeCell ref="U52:Y52"/>
    <mergeCell ref="Z52:AD52"/>
    <mergeCell ref="AE52:AQ52"/>
    <mergeCell ref="AE53:AQ53"/>
    <mergeCell ref="AE49:AQ49"/>
    <mergeCell ref="U50:Y50"/>
    <mergeCell ref="Z50:AD50"/>
    <mergeCell ref="AE50:AQ50"/>
    <mergeCell ref="O51:T51"/>
    <mergeCell ref="U51:Y51"/>
    <mergeCell ref="Z51:AD51"/>
    <mergeCell ref="AE51:AQ51"/>
    <mergeCell ref="AE45:AQ45"/>
    <mergeCell ref="AE46:AQ46"/>
    <mergeCell ref="U48:Y48"/>
    <mergeCell ref="AE48:AQ48"/>
    <mergeCell ref="U42:Y42"/>
    <mergeCell ref="AE42:AQ42"/>
    <mergeCell ref="U43:Y43"/>
    <mergeCell ref="Z43:AD43"/>
    <mergeCell ref="AE43:AQ43"/>
    <mergeCell ref="U44:Y44"/>
    <mergeCell ref="Z44:AD44"/>
    <mergeCell ref="AE44:AQ44"/>
    <mergeCell ref="O38:T38"/>
    <mergeCell ref="U38:Y38"/>
    <mergeCell ref="Z38:AD38"/>
    <mergeCell ref="AE38:AQ38"/>
    <mergeCell ref="AE39:AQ39"/>
    <mergeCell ref="U41:Y41"/>
    <mergeCell ref="AE41:AQ41"/>
    <mergeCell ref="O34:T34"/>
    <mergeCell ref="U34:Y34"/>
    <mergeCell ref="Z34:AD34"/>
    <mergeCell ref="AE34:AQ34"/>
    <mergeCell ref="AE35:AQ35"/>
    <mergeCell ref="O37:T37"/>
    <mergeCell ref="U37:Y37"/>
    <mergeCell ref="Z37:AD37"/>
    <mergeCell ref="AE37:AQ37"/>
    <mergeCell ref="O30:T30"/>
    <mergeCell ref="U30:Y30"/>
    <mergeCell ref="Z30:AD30"/>
    <mergeCell ref="AE30:AQ30"/>
    <mergeCell ref="AE31:AQ31"/>
    <mergeCell ref="O33:T33"/>
    <mergeCell ref="U33:Y33"/>
    <mergeCell ref="Z33:AD33"/>
    <mergeCell ref="AE33:AQ33"/>
    <mergeCell ref="O26:T26"/>
    <mergeCell ref="U26:Y26"/>
    <mergeCell ref="Z26:AD26"/>
    <mergeCell ref="AE26:AQ26"/>
    <mergeCell ref="AE27:AQ27"/>
    <mergeCell ref="O29:T29"/>
    <mergeCell ref="U29:Y29"/>
    <mergeCell ref="Z29:AD29"/>
    <mergeCell ref="AE29:AQ29"/>
    <mergeCell ref="O22:T22"/>
    <mergeCell ref="U22:Y22"/>
    <mergeCell ref="Z22:AD22"/>
    <mergeCell ref="AE22:AQ22"/>
    <mergeCell ref="AE23:AQ23"/>
    <mergeCell ref="O25:T25"/>
    <mergeCell ref="U25:Y25"/>
    <mergeCell ref="Z25:AD25"/>
    <mergeCell ref="AE25:AQ25"/>
    <mergeCell ref="O18:T18"/>
    <mergeCell ref="U18:Y18"/>
    <mergeCell ref="Z18:AD18"/>
    <mergeCell ref="AE18:AQ18"/>
    <mergeCell ref="AE19:AQ19"/>
    <mergeCell ref="O21:T21"/>
    <mergeCell ref="U21:Y21"/>
    <mergeCell ref="Z21:AD21"/>
    <mergeCell ref="AE21:AQ21"/>
    <mergeCell ref="O14:T14"/>
    <mergeCell ref="U14:Y14"/>
    <mergeCell ref="Z14:AD14"/>
    <mergeCell ref="AE14:AQ14"/>
    <mergeCell ref="AE15:AQ15"/>
    <mergeCell ref="O17:T17"/>
    <mergeCell ref="U17:Y17"/>
    <mergeCell ref="Z17:AD17"/>
    <mergeCell ref="AE17:AQ17"/>
    <mergeCell ref="O10:T10"/>
    <mergeCell ref="U10:Y10"/>
    <mergeCell ref="Z10:AD10"/>
    <mergeCell ref="AE10:AQ10"/>
    <mergeCell ref="AE11:AQ11"/>
    <mergeCell ref="O13:T13"/>
    <mergeCell ref="U13:Y13"/>
    <mergeCell ref="Z13:AD13"/>
    <mergeCell ref="AE13:AQ13"/>
    <mergeCell ref="U8:Y8"/>
    <mergeCell ref="Z8:AD8"/>
    <mergeCell ref="AE8:AQ8"/>
    <mergeCell ref="O9:T9"/>
    <mergeCell ref="U9:Y9"/>
    <mergeCell ref="Z9:AD9"/>
    <mergeCell ref="AE9:AQ9"/>
    <mergeCell ref="A2:AQ2"/>
    <mergeCell ref="A3:AQ3"/>
    <mergeCell ref="A4:AQ4"/>
    <mergeCell ref="U6:Y6"/>
    <mergeCell ref="AE6:AQ6"/>
    <mergeCell ref="U7:Y7"/>
    <mergeCell ref="AE7:AQ7"/>
  </mergeCells>
  <conditionalFormatting sqref="AA119">
    <cfRule type="cellIs" priority="8" dxfId="0" operator="equal">
      <formula>0</formula>
    </cfRule>
  </conditionalFormatting>
  <conditionalFormatting sqref="V145">
    <cfRule type="cellIs" priority="4" dxfId="0" operator="equal">
      <formula>0</formula>
    </cfRule>
  </conditionalFormatting>
  <conditionalFormatting sqref="AA145">
    <cfRule type="cellIs" priority="3" dxfId="0" operator="equal">
      <formula>0</formula>
    </cfRule>
  </conditionalFormatting>
  <conditionalFormatting sqref="V150">
    <cfRule type="cellIs" priority="6" dxfId="0" operator="equal">
      <formula>0</formula>
    </cfRule>
  </conditionalFormatting>
  <conditionalFormatting sqref="AA150">
    <cfRule type="cellIs" priority="5" dxfId="0" operator="equal">
      <formula>0</formula>
    </cfRule>
  </conditionalFormatting>
  <conditionalFormatting sqref="AA120:AA126">
    <cfRule type="cellIs" priority="2" dxfId="0" operator="equal">
      <formula>0</formula>
    </cfRule>
  </conditionalFormatting>
  <conditionalFormatting sqref="AA129:AA134">
    <cfRule type="cellIs" priority="1" dxfId="0" operator="equal">
      <formula>0</formula>
    </cfRule>
  </conditionalFormatting>
  <conditionalFormatting sqref="AJ143:AL143 AJ129:AL135 AJ137:AL140 AJ145:AL145 AJ148:AL150 AA143 AA137:AA140 AA135 AA148:AA149 AJ119:AL126 V148:V149 V143 V129:V135 V137:V140 V119:V127 AQ143:AR143 AQ145:AR145 AQ148:AR150 AJ127 AR158 AQ155 AQ157:AQ158 AA127">
    <cfRule type="cellIs" priority="9" dxfId="0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Profº Walter Gouvea</dc:creator>
  <cp:keywords/>
  <dc:description/>
  <cp:lastModifiedBy>DM3</cp:lastModifiedBy>
  <cp:lastPrinted>2019-09-17T16:28:00Z</cp:lastPrinted>
  <dcterms:created xsi:type="dcterms:W3CDTF">2017-09-20T01:52:00Z</dcterms:created>
  <dcterms:modified xsi:type="dcterms:W3CDTF">2019-09-17T16:41:15Z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1046-11.2.0.8934</vt:lpwstr>
  </property>
  <property fmtid="{D5CDD505-2E9C-101B-9397-08002B2CF9AE}" pid="3" name="KSOReadingLayout">
    <vt:bool>true</vt:bool>
  </property>
</Properties>
</file>